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 windowWidth="11352" windowHeight="8448" tabRatio="601" activeTab="1"/>
  </bookViews>
  <sheets>
    <sheet name="Build Plan" sheetId="1" r:id="rId1"/>
    <sheet name="Diary" sheetId="2" r:id="rId2"/>
    <sheet name="Monthly Overview" sheetId="3" r:id="rId3"/>
    <sheet name="Nutrition" sheetId="4" r:id="rId4"/>
    <sheet name="Heart Rate" sheetId="5" r:id="rId5"/>
    <sheet name="Training Programs" sheetId="6" r:id="rId6"/>
  </sheets>
  <definedNames>
    <definedName name="_xlnm.Print_Titles" localSheetId="1">'Diary'!$1:$4</definedName>
  </definedNames>
  <calcPr fullCalcOnLoad="1"/>
</workbook>
</file>

<file path=xl/comments2.xml><?xml version="1.0" encoding="utf-8"?>
<comments xmlns="http://schemas.openxmlformats.org/spreadsheetml/2006/main">
  <authors>
    <author>MaaloufM</author>
    <author>Mel Maalouf</author>
  </authors>
  <commentList>
    <comment ref="C4" authorId="0">
      <text>
        <r>
          <rPr>
            <b/>
            <sz val="8"/>
            <rFont val="Tahoma"/>
            <family val="0"/>
          </rPr>
          <t>MaaloufM:  This is where I will spell out your weekly/monthly plan</t>
        </r>
        <r>
          <rPr>
            <sz val="8"/>
            <rFont val="Tahoma"/>
            <family val="0"/>
          </rPr>
          <t xml:space="preserve">
</t>
        </r>
      </text>
    </comment>
    <comment ref="F4" authorId="0">
      <text>
        <r>
          <rPr>
            <b/>
            <sz val="8"/>
            <rFont val="Tahoma"/>
            <family val="0"/>
          </rPr>
          <t>MaaloufM:</t>
        </r>
        <r>
          <rPr>
            <sz val="8"/>
            <rFont val="Tahoma"/>
            <family val="0"/>
          </rPr>
          <t xml:space="preserve">
This should be taken when you first get up in the morning.  Low means you may be tired.  High means you may be recovering.  High for a while means you may be getting overtrained or sick.  </t>
        </r>
      </text>
    </comment>
    <comment ref="I4" authorId="0">
      <text>
        <r>
          <rPr>
            <b/>
            <sz val="8"/>
            <rFont val="Tahoma"/>
            <family val="0"/>
          </rPr>
          <t>MaaloufM:</t>
        </r>
        <r>
          <rPr>
            <sz val="8"/>
            <rFont val="Tahoma"/>
            <family val="0"/>
          </rPr>
          <t xml:space="preserve">
In Minutes.   1:10 for 1 hour 10 minutes.  </t>
        </r>
      </text>
    </comment>
    <comment ref="O4" authorId="0">
      <text>
        <r>
          <rPr>
            <b/>
            <sz val="8"/>
            <rFont val="Tahoma"/>
            <family val="0"/>
          </rPr>
          <t>MaaloufM:</t>
        </r>
        <r>
          <rPr>
            <sz val="8"/>
            <rFont val="Tahoma"/>
            <family val="0"/>
          </rPr>
          <t xml:space="preserve">
We will determine some timed efforts to guage your fitness, strength and level. </t>
        </r>
      </text>
    </comment>
    <comment ref="G4" authorId="0">
      <text>
        <r>
          <rPr>
            <b/>
            <sz val="8"/>
            <rFont val="Tahoma"/>
            <family val="0"/>
          </rPr>
          <t>MaaloufM:</t>
        </r>
        <r>
          <rPr>
            <sz val="8"/>
            <rFont val="Tahoma"/>
            <family val="0"/>
          </rPr>
          <t xml:space="preserve">
1-5
1 tired Lazy hungry sick
5 Feel like you want to go out and give it your best.  Thrash the bike/competitors</t>
        </r>
      </text>
    </comment>
    <comment ref="J4" authorId="0">
      <text>
        <r>
          <rPr>
            <b/>
            <sz val="8"/>
            <rFont val="Tahoma"/>
            <family val="0"/>
          </rPr>
          <t>Maalouf:
1-5 After Ride Rating
1 Easy Riding
2 Easy/Pushing 
3 Tempo
4 Hard
5 Maximum/Feel bad after, Gut Wrenching</t>
        </r>
      </text>
    </comment>
    <comment ref="H4" authorId="1">
      <text>
        <r>
          <rPr>
            <b/>
            <sz val="8"/>
            <rFont val="Tahoma"/>
            <family val="0"/>
          </rPr>
          <t>Try to pay more attention to time than miles</t>
        </r>
        <r>
          <rPr>
            <sz val="8"/>
            <rFont val="Tahoma"/>
            <family val="0"/>
          </rPr>
          <t xml:space="preserve">
</t>
        </r>
      </text>
    </comment>
  </commentList>
</comments>
</file>

<file path=xl/comments3.xml><?xml version="1.0" encoding="utf-8"?>
<comments xmlns="http://schemas.openxmlformats.org/spreadsheetml/2006/main">
  <authors>
    <author>MaaloufM</author>
  </authors>
  <commentList>
    <comment ref="A1" authorId="0">
      <text>
        <r>
          <rPr>
            <b/>
            <sz val="8"/>
            <rFont val="Tahoma"/>
            <family val="0"/>
          </rPr>
          <t>MaaloufM:  This is where I will spell out your weekly/monthly plan</t>
        </r>
        <r>
          <rPr>
            <sz val="8"/>
            <rFont val="Tahoma"/>
            <family val="0"/>
          </rPr>
          <t xml:space="preserve">
</t>
        </r>
      </text>
    </comment>
  </commentList>
</comments>
</file>

<file path=xl/sharedStrings.xml><?xml version="1.0" encoding="utf-8"?>
<sst xmlns="http://schemas.openxmlformats.org/spreadsheetml/2006/main" count="788" uniqueCount="379">
  <si>
    <t>Day</t>
  </si>
  <si>
    <t>Date</t>
  </si>
  <si>
    <t>Miles</t>
  </si>
  <si>
    <t>Ride Time</t>
  </si>
  <si>
    <t>Planned Training</t>
  </si>
  <si>
    <t>Intensity</t>
  </si>
  <si>
    <t>Actual Workout Description</t>
  </si>
  <si>
    <t>Spin</t>
  </si>
  <si>
    <t>General Feeling</t>
  </si>
  <si>
    <t>Actual Weight</t>
  </si>
  <si>
    <t>Resting Heart Rate</t>
  </si>
  <si>
    <t>Workout Ride Time</t>
  </si>
  <si>
    <t>Transition Phase:  1-2 Sets of 15-20 Reps</t>
  </si>
  <si>
    <t>Hypertrophy Phase:  3-4 Sets of 8-12 Reps</t>
  </si>
  <si>
    <t>January Gym Workouts 3 X per week</t>
  </si>
  <si>
    <t>February Gym Workouts 3 X per week</t>
  </si>
  <si>
    <t xml:space="preserve">Bike Work Strength </t>
  </si>
  <si>
    <t xml:space="preserve">Bike Work Power </t>
  </si>
  <si>
    <t>Bike Work:  Base Miles</t>
  </si>
  <si>
    <t>Effort 1 x per week</t>
  </si>
  <si>
    <t>Bike Work:  Base Miles/Lactate</t>
  </si>
  <si>
    <t>2-3 Efforts/week</t>
  </si>
  <si>
    <t>2-4 Efforts/Week</t>
  </si>
  <si>
    <t>Maintenance Phase Same as transition</t>
  </si>
  <si>
    <t>May Gym Workouts 1-2 X per week</t>
  </si>
  <si>
    <t>/----Year to Date---/</t>
  </si>
  <si>
    <t>/--Week to Date---/</t>
  </si>
  <si>
    <t>3-4 hours per week</t>
  </si>
  <si>
    <t>6-10 hours/week</t>
  </si>
  <si>
    <t>Bike Work: Power, Strength, Lactate</t>
  </si>
  <si>
    <t>RACING  STARTS!!!!!</t>
  </si>
  <si>
    <t xml:space="preserve">4-7 hours per week </t>
  </si>
  <si>
    <t>Weight</t>
  </si>
  <si>
    <t>kg</t>
  </si>
  <si>
    <t>10-18 years</t>
  </si>
  <si>
    <t>18-30 years</t>
  </si>
  <si>
    <t>30-60 years</t>
  </si>
  <si>
    <t>Male</t>
  </si>
  <si>
    <t>lbs</t>
  </si>
  <si>
    <t>Female</t>
  </si>
  <si>
    <t>+/-10%</t>
  </si>
  <si>
    <t>Resting Energy Expenditure
Calories per Day</t>
  </si>
  <si>
    <t>Carbohydrate Intake (CHO)</t>
  </si>
  <si>
    <t>~65% of Calories</t>
  </si>
  <si>
    <t>Storage 75-100 grams CHO in Liver</t>
  </si>
  <si>
    <t>Storage 100 grams of CHO/kg Muscle</t>
  </si>
  <si>
    <t>Moderate Training</t>
  </si>
  <si>
    <t>Intense Training</t>
  </si>
  <si>
    <t>5-8 gm/kg</t>
  </si>
  <si>
    <t>8-10 gm/kg</t>
  </si>
  <si>
    <t>gm/day</t>
  </si>
  <si>
    <t>4 ,'cal/ gm'</t>
  </si>
  <si>
    <t>Moderate Activity</t>
  </si>
  <si>
    <t>5 gm/kg</t>
  </si>
  <si>
    <t>cal/day</t>
  </si>
  <si>
    <t>Protein Intake</t>
  </si>
  <si>
    <t>4.65 Cal/gm</t>
  </si>
  <si>
    <t>Sedentary</t>
  </si>
  <si>
    <t>0.8 gm/kg</t>
  </si>
  <si>
    <t>1 oz beef = 8 g Protein</t>
  </si>
  <si>
    <t>1 oz fish = 7 g Protein</t>
  </si>
  <si>
    <t>Athlete</t>
  </si>
  <si>
    <t>1.5 gm/kg</t>
  </si>
  <si>
    <t>~10-15% of Calories</t>
  </si>
  <si>
    <t>Fat Intake</t>
  </si>
  <si>
    <t>9.4 cal/gm</t>
  </si>
  <si>
    <t>&lt;30% of Calories</t>
  </si>
  <si>
    <t>105 gm CHO</t>
  </si>
  <si>
    <t>3 Hours Prior</t>
  </si>
  <si>
    <t>3-5 gm/kg CHO</t>
  </si>
  <si>
    <t>gm CHO</t>
  </si>
  <si>
    <t>1 Hour Prior</t>
  </si>
  <si>
    <t>1-2 gm/kg</t>
  </si>
  <si>
    <t>cal</t>
  </si>
  <si>
    <t>Feeding During Exercise</t>
  </si>
  <si>
    <t xml:space="preserve">Pre Exersise </t>
  </si>
  <si>
    <t>30-60 gm/hour</t>
  </si>
  <si>
    <t>0.5 - 1.0 liter/hour</t>
  </si>
  <si>
    <t>After Exercise</t>
  </si>
  <si>
    <t>1 g/kg CHO</t>
  </si>
  <si>
    <t>0.4 g/kg Protein</t>
  </si>
  <si>
    <t>gm Protein</t>
  </si>
  <si>
    <t>This is the minimum calories you need just to maintain your energy through the day.  For total Calorie intake, we should use 
the breakdowns below.  For moderate training you can add ~500-700 calories.  Intense, more like 1000-1500 calories</t>
  </si>
  <si>
    <t xml:space="preserve">NOTES: </t>
  </si>
  <si>
    <t>Age</t>
  </si>
  <si>
    <t>Birthday</t>
  </si>
  <si>
    <t>years</t>
  </si>
  <si>
    <t>Max HR</t>
  </si>
  <si>
    <t>Beats/ Minute</t>
  </si>
  <si>
    <t>Zone 1</t>
  </si>
  <si>
    <t>Zone 2</t>
  </si>
  <si>
    <t>Zone 3</t>
  </si>
  <si>
    <t>Zone 4</t>
  </si>
  <si>
    <t>Zone 5</t>
  </si>
  <si>
    <t>Low</t>
  </si>
  <si>
    <t>High</t>
  </si>
  <si>
    <t>&lt;</t>
  </si>
  <si>
    <t>1 oz beans = 2.5 g Protein</t>
  </si>
  <si>
    <t>Exercise</t>
  </si>
  <si>
    <t>type</t>
  </si>
  <si>
    <t>Speed</t>
  </si>
  <si>
    <t>Duration</t>
  </si>
  <si>
    <t>(minutes)</t>
  </si>
  <si>
    <t xml:space="preserve">Bicycling </t>
  </si>
  <si>
    <t>6 mph</t>
  </si>
  <si>
    <t>12 mph</t>
  </si>
  <si>
    <t>Cross country skiing</t>
  </si>
  <si>
    <t xml:space="preserve">Running </t>
  </si>
  <si>
    <t>5½ mph</t>
  </si>
  <si>
    <t>7 mph</t>
  </si>
  <si>
    <t>10 mph</t>
  </si>
  <si>
    <t xml:space="preserve">Swimming </t>
  </si>
  <si>
    <t>25 yds/min</t>
  </si>
  <si>
    <t>50 yds/min</t>
  </si>
  <si>
    <t>Singles Tennis</t>
  </si>
  <si>
    <t xml:space="preserve">Walking </t>
  </si>
  <si>
    <t>2 mph</t>
  </si>
  <si>
    <t>3 mph</t>
  </si>
  <si>
    <t>4½ mph</t>
  </si>
  <si>
    <t>175 lbs</t>
  </si>
  <si>
    <t>100 Calories</t>
  </si>
  <si>
    <t>140 lbs</t>
  </si>
  <si>
    <t>Age 16 and above</t>
  </si>
  <si>
    <t>Early Season Buildup</t>
  </si>
  <si>
    <t>Monday</t>
  </si>
  <si>
    <t>Tuesday</t>
  </si>
  <si>
    <t>Wednesday</t>
  </si>
  <si>
    <t>Thursday</t>
  </si>
  <si>
    <t>Friday</t>
  </si>
  <si>
    <t>Saturday</t>
  </si>
  <si>
    <t>Sunday</t>
  </si>
  <si>
    <t>Distance</t>
  </si>
  <si>
    <t>Time</t>
  </si>
  <si>
    <t>Type</t>
  </si>
  <si>
    <t>Spin at start and end.  Intervals in the middle.</t>
  </si>
  <si>
    <t>Spin Recovery Day 60-65% intensity</t>
  </si>
  <si>
    <t>Spin continuously 60-65% intesity</t>
  </si>
  <si>
    <t>Bike Maintenance/Short Ride</t>
  </si>
  <si>
    <t>Long Ride with some Intervals, Hill Climbs and/or sprints</t>
  </si>
  <si>
    <t>Racing Season</t>
  </si>
  <si>
    <t>Spin LSD if you raced on weekend or 75% intensity</t>
  </si>
  <si>
    <t>Intervals</t>
  </si>
  <si>
    <t>Race or Long Ride with some Intervals, Hill Climbs and/or sprints</t>
  </si>
  <si>
    <t>Totals</t>
  </si>
  <si>
    <t>Spin no resting or coasting</t>
  </si>
  <si>
    <t>Late Season Maintenance of fitness</t>
  </si>
  <si>
    <t>Under 16</t>
  </si>
  <si>
    <t>General Preparation</t>
  </si>
  <si>
    <t>Active Rest or day off</t>
  </si>
  <si>
    <t>RPM</t>
  </si>
  <si>
    <t>zone 2</t>
  </si>
  <si>
    <t>90-95</t>
  </si>
  <si>
    <t>Aerobic Training, endurance ride.  Weights</t>
  </si>
  <si>
    <t>Zone 2-3</t>
  </si>
  <si>
    <t>Aerobic Training, Cross Training</t>
  </si>
  <si>
    <t xml:space="preserve">Aerobic Training, endurance ride. </t>
  </si>
  <si>
    <t>zone 1</t>
  </si>
  <si>
    <t>Zone 2-4</t>
  </si>
  <si>
    <t>100-110</t>
  </si>
  <si>
    <t>Group Ride.  Weights</t>
  </si>
  <si>
    <t>Specialized Preparation</t>
  </si>
  <si>
    <t>Interval Training, endurance ride.  Weights</t>
  </si>
  <si>
    <t>zone 4-5</t>
  </si>
  <si>
    <t>An-aerobic Threshold Intervals</t>
  </si>
  <si>
    <t>Active Rest, Easy Ride</t>
  </si>
  <si>
    <t>Aerobic Training.  Weights</t>
  </si>
  <si>
    <t>Interval Training.  Weights</t>
  </si>
  <si>
    <t>80-95</t>
  </si>
  <si>
    <t>Aerobic Training, endurance Ride</t>
  </si>
  <si>
    <t>95-100</t>
  </si>
  <si>
    <t>Sprint Training.  Weights</t>
  </si>
  <si>
    <t>zone 5</t>
  </si>
  <si>
    <t>135-160</t>
  </si>
  <si>
    <t>zone 4</t>
  </si>
  <si>
    <t>Interval Training.</t>
  </si>
  <si>
    <t>Early Season Race</t>
  </si>
  <si>
    <t>Specialized Preparation (Late)</t>
  </si>
  <si>
    <t>Competition Period</t>
  </si>
  <si>
    <t>Active Rest, 2-3 Jumps of 45-90 sec</t>
  </si>
  <si>
    <t>Race</t>
  </si>
  <si>
    <t>95-110</t>
  </si>
  <si>
    <t>Race Season Training</t>
  </si>
  <si>
    <t>Jr Team Training Ride, Intervals or Easy (if racing on Tues)</t>
  </si>
  <si>
    <t>Spin or Race in Reno</t>
  </si>
  <si>
    <t>Wednesday Night Race</t>
  </si>
  <si>
    <t>Group Ride or Spin with Intervals</t>
  </si>
  <si>
    <t>Spin or Easy/Off</t>
  </si>
  <si>
    <t>Bike Maintenance/Short Ride/off</t>
  </si>
  <si>
    <t xml:space="preserve">Alta Alpina Junior Team </t>
  </si>
  <si>
    <t>Weights.  Spin continuously 60-65% intesity</t>
  </si>
  <si>
    <t>3 Mile TT</t>
  </si>
  <si>
    <t>Junior Team</t>
  </si>
  <si>
    <t>April Gym Workouts 1-2 X per week</t>
  </si>
  <si>
    <t>March Gym Workouts 1-2 X per week</t>
  </si>
  <si>
    <t>Maintenance Phase:  1-2 Sets of 15-20 Reps</t>
  </si>
  <si>
    <t>4-7 hours/week</t>
  </si>
  <si>
    <t>Moderate/Intense Training</t>
  </si>
  <si>
    <t>Carson Valley Classic</t>
  </si>
  <si>
    <t>Davis 4th of July Crit</t>
  </si>
  <si>
    <t>Monday Training</t>
  </si>
  <si>
    <t>Death Ride</t>
  </si>
  <si>
    <t>Off</t>
  </si>
  <si>
    <t>Sea Otter</t>
  </si>
  <si>
    <t>Copperopolis</t>
  </si>
  <si>
    <t>Snelling</t>
  </si>
  <si>
    <t>Snelling RR</t>
  </si>
  <si>
    <t>Merced Crit</t>
  </si>
  <si>
    <t>Weights</t>
  </si>
  <si>
    <t>Ride 3 hours Mostly Easy With efforts if you feel like it</t>
  </si>
  <si>
    <t>Weights + Spin 1 hour</t>
  </si>
  <si>
    <t>Spin 1 hour</t>
  </si>
  <si>
    <t>Ride 2 Hours</t>
  </si>
  <si>
    <t>Spin 1.5 hour</t>
  </si>
  <si>
    <t>1 Hour Easy</t>
  </si>
  <si>
    <t>2 hours Workout with Team</t>
  </si>
  <si>
    <t>2 Hours Easy</t>
  </si>
  <si>
    <t>Travel + 1 hour</t>
  </si>
  <si>
    <t>2 Hours Easy With 5 x 3 min intervals</t>
  </si>
  <si>
    <t>2 Hours Junior Training Hard</t>
  </si>
  <si>
    <t>2 Hours Hard Workout</t>
  </si>
  <si>
    <t>4 hour Ride, Easy Mix w/Intervals</t>
  </si>
  <si>
    <t>2 Hours Easy/off</t>
  </si>
  <si>
    <t>Easy/off</t>
  </si>
  <si>
    <t>2 Hours Junior Training Easy</t>
  </si>
  <si>
    <t>3-4 Hours with Small Efforts/No Obligation</t>
  </si>
  <si>
    <t>1 Hour Easy + Weights</t>
  </si>
  <si>
    <t>2 Hours Easy With 5 x 10 min Big Gear Intervals</t>
  </si>
  <si>
    <t>Week</t>
  </si>
  <si>
    <t>Early Bird</t>
  </si>
  <si>
    <t>Peak</t>
  </si>
  <si>
    <t>Recover</t>
  </si>
  <si>
    <t>Build III</t>
  </si>
  <si>
    <t>Build II</t>
  </si>
  <si>
    <t>Build I</t>
  </si>
  <si>
    <t>Madera</t>
  </si>
  <si>
    <t>Apple/Cherry</t>
  </si>
  <si>
    <t>Cantua/Pine</t>
  </si>
  <si>
    <t>McLane</t>
  </si>
  <si>
    <t>CVC</t>
  </si>
  <si>
    <t>Land Park</t>
  </si>
  <si>
    <t>Orosi</t>
  </si>
  <si>
    <t>Wards/Morgan</t>
  </si>
  <si>
    <t>Wente</t>
  </si>
  <si>
    <t>Golden State</t>
  </si>
  <si>
    <t>Cats Hill</t>
  </si>
  <si>
    <t>Modesto</t>
  </si>
  <si>
    <t>Jr Crit/Ham</t>
  </si>
  <si>
    <t>Cash</t>
  </si>
  <si>
    <t>Fremont/TT</t>
  </si>
  <si>
    <t>Folsom/Nevada</t>
  </si>
  <si>
    <t>TDN/Gold</t>
  </si>
  <si>
    <t>Leesville</t>
  </si>
  <si>
    <t>Norcal Champ</t>
  </si>
  <si>
    <t>Cougar</t>
  </si>
  <si>
    <t>Livermore</t>
  </si>
  <si>
    <t>Patterson</t>
  </si>
  <si>
    <t>Winters</t>
  </si>
  <si>
    <t>San/Univ</t>
  </si>
  <si>
    <t>Giro</t>
  </si>
  <si>
    <t>San Rafael</t>
  </si>
  <si>
    <t>Tam</t>
  </si>
  <si>
    <t>Everest</t>
  </si>
  <si>
    <t xml:space="preserve">Recover </t>
  </si>
  <si>
    <t>Ride 2-3 hours Mostly Easy With efforts if you feel like it</t>
  </si>
  <si>
    <t>Ride 1 Hours</t>
  </si>
  <si>
    <t>Ride 3-4 hours Mostly Easy With efforts if you feel like it</t>
  </si>
  <si>
    <t>Weights and/or 3 X 10 min Big Gear 60-70 rpm</t>
  </si>
  <si>
    <t>Endurance</t>
  </si>
  <si>
    <t>Strength/Endurance</t>
  </si>
  <si>
    <t>Anaerobic Endurance</t>
  </si>
  <si>
    <t>4-5 hour Ride, Easy Mix w/Intervals</t>
  </si>
  <si>
    <t xml:space="preserve">Evaluate our Stengths, Weaknesses Results Etc.  </t>
  </si>
  <si>
    <t>MTB Race</t>
  </si>
  <si>
    <t>Bogg's Mountain</t>
  </si>
  <si>
    <t>Glory Hole</t>
  </si>
  <si>
    <t>#5</t>
  </si>
  <si>
    <t>State Champs</t>
  </si>
  <si>
    <t>2006 Training Diary</t>
  </si>
  <si>
    <t xml:space="preserve">Ride 3-4 hours Mostly Easy With efforts </t>
  </si>
  <si>
    <t>3-4 Hours with 3-10 min Efforts</t>
  </si>
  <si>
    <t xml:space="preserve">April 26 Genoa TT (no points, category determination) </t>
  </si>
  <si>
    <t xml:space="preserve">May 24 Diamond Valley RR </t>
  </si>
  <si>
    <t xml:space="preserve">May 31 Genoa TT </t>
  </si>
  <si>
    <t xml:space="preserve">June 7 East Valley Crit </t>
  </si>
  <si>
    <t xml:space="preserve">June 14 Diamond Valley RR (Club Challenge)*(1) </t>
  </si>
  <si>
    <t xml:space="preserve">June 21 Fredricksburg Two-up TT *(2) </t>
  </si>
  <si>
    <t xml:space="preserve">June 28 Emigrant Crit </t>
  </si>
  <si>
    <t xml:space="preserve">July 5 Diamond Valley RR </t>
  </si>
  <si>
    <t xml:space="preserve">July 12 East Valley Crit (tentative intra-team - more info to come)*(3) </t>
  </si>
  <si>
    <t xml:space="preserve">July 26 Diamond Valley RR </t>
  </si>
  <si>
    <t xml:space="preserve">August 2 Luther TT </t>
  </si>
  <si>
    <t xml:space="preserve">August 9 Blue Lakes RR </t>
  </si>
  <si>
    <t>August 16 East Valley Crit (Club Challenge) *(1)</t>
  </si>
  <si>
    <t xml:space="preserve"> August 23 Genoa TT </t>
  </si>
  <si>
    <t>August 30 Diamond Valley RR</t>
  </si>
  <si>
    <t xml:space="preserve">May 3 Diamond Valley RR  </t>
  </si>
  <si>
    <t xml:space="preserve">May 10 East Valley Crit  </t>
  </si>
  <si>
    <t xml:space="preserve">May 16 Tuesday - Club Challenge in Reno (Air Center Crit)*(1) </t>
  </si>
  <si>
    <t>Genoa</t>
  </si>
  <si>
    <t>DV</t>
  </si>
  <si>
    <t>EV Crit</t>
  </si>
  <si>
    <t>Reno Crit</t>
  </si>
  <si>
    <t xml:space="preserve">Genoa </t>
  </si>
  <si>
    <t>Fred TT</t>
  </si>
  <si>
    <t>Emigrant</t>
  </si>
  <si>
    <t>EV</t>
  </si>
  <si>
    <t>Franktown</t>
  </si>
  <si>
    <t>Luther</t>
  </si>
  <si>
    <t>Blue Lakes</t>
  </si>
  <si>
    <t>Geiger</t>
  </si>
  <si>
    <t>Boca</t>
  </si>
  <si>
    <t xml:space="preserve">May-02 Air Center Crit   Twilight Series #3 </t>
  </si>
  <si>
    <t xml:space="preserve">May-09 Matterhorn RR     </t>
  </si>
  <si>
    <t xml:space="preserve">May-23 Cold Springs TT 14 mile   </t>
  </si>
  <si>
    <t xml:space="preserve">May-30 Boca RR   Twilight Series #4 </t>
  </si>
  <si>
    <t xml:space="preserve">Jun-06 Cold Springs TT 21 mile </t>
  </si>
  <si>
    <t>Jun-27 Red Rock RR Twilight Series #6</t>
  </si>
  <si>
    <t xml:space="preserve">Jul-11 Air Center Crit Teamwork Challenge or Mini Crit format   </t>
  </si>
  <si>
    <t xml:space="preserve">Jul-18 Franktown RR Club Challenge #3 </t>
  </si>
  <si>
    <t xml:space="preserve">Jul-25 Geiger TT Twilight Series #7 </t>
  </si>
  <si>
    <t xml:space="preserve">Aug-01 Air Center Crit   Twilight Series #8 </t>
  </si>
  <si>
    <t xml:space="preserve">Aug-08 Twilight Stage Race - Franktown TT     </t>
  </si>
  <si>
    <t xml:space="preserve">Aug-09 Twilight Stage Race - Boca RR     </t>
  </si>
  <si>
    <t xml:space="preserve">Aug-10 Twilight Stage Race - Air Center Crit     </t>
  </si>
  <si>
    <t xml:space="preserve"> Aug-22 Boca RR One-Day Championship</t>
  </si>
  <si>
    <r>
      <t xml:space="preserve"> </t>
    </r>
    <r>
      <rPr>
        <sz val="10"/>
        <rFont val="Verdana"/>
        <family val="2"/>
      </rPr>
      <t>Aug-29</t>
    </r>
    <r>
      <rPr>
        <sz val="10"/>
        <rFont val="Arial"/>
        <family val="0"/>
      </rPr>
      <t xml:space="preserve"> </t>
    </r>
    <r>
      <rPr>
        <sz val="10"/>
        <rFont val="Verdana"/>
        <family val="2"/>
      </rPr>
      <t>Air Center Crit</t>
    </r>
    <r>
      <rPr>
        <sz val="10"/>
        <rFont val="Arial"/>
        <family val="0"/>
      </rPr>
      <t xml:space="preserve"> </t>
    </r>
    <r>
      <rPr>
        <sz val="10"/>
        <rFont val="Verdana"/>
        <family val="2"/>
      </rPr>
      <t>One-Day Championship</t>
    </r>
    <r>
      <rPr>
        <sz val="10"/>
        <rFont val="Arial"/>
        <family val="0"/>
      </rPr>
      <t xml:space="preserve"> </t>
    </r>
  </si>
  <si>
    <t>Sep-05 Cold Springs TT 14 mile One-Day Championship</t>
  </si>
  <si>
    <t>Matterhorn</t>
  </si>
  <si>
    <t>Cold TT</t>
  </si>
  <si>
    <t>Cold</t>
  </si>
  <si>
    <t>DVRR</t>
  </si>
  <si>
    <t>Reno</t>
  </si>
  <si>
    <t>Red Rock</t>
  </si>
  <si>
    <t>Frank</t>
  </si>
  <si>
    <t>Stage Race</t>
  </si>
  <si>
    <r>
      <t>Jun-20</t>
    </r>
    <r>
      <rPr>
        <sz val="10"/>
        <rFont val="Arial"/>
        <family val="0"/>
      </rPr>
      <t xml:space="preserve"> </t>
    </r>
    <r>
      <rPr>
        <sz val="10"/>
        <rFont val="Verdana"/>
        <family val="2"/>
      </rPr>
      <t>Air Center Crit</t>
    </r>
    <r>
      <rPr>
        <sz val="10"/>
        <rFont val="Arial"/>
        <family val="0"/>
      </rPr>
      <t xml:space="preserve">   </t>
    </r>
    <r>
      <rPr>
        <sz val="10"/>
        <rFont val="Verdana"/>
        <family val="2"/>
      </rPr>
      <t>Twilight Series #5</t>
    </r>
  </si>
  <si>
    <t>Wente Crit</t>
  </si>
  <si>
    <t>Wente RR</t>
  </si>
  <si>
    <t>Madera SR</t>
  </si>
  <si>
    <t>Golden state Crit</t>
  </si>
  <si>
    <t>Berkeley RR</t>
  </si>
  <si>
    <t>Modesto Crit</t>
  </si>
  <si>
    <t>Pacific State Bank GP/Pancho Pass</t>
  </si>
  <si>
    <t>Norcal Crit Champs</t>
  </si>
  <si>
    <t>Mt Hamilton/Crit San Jose</t>
  </si>
  <si>
    <t>ICCC Dash for Cash</t>
  </si>
  <si>
    <t>Dunlap TT</t>
  </si>
  <si>
    <t>Fremont Crit</t>
  </si>
  <si>
    <t>Norcal TT Champs Sattley/Santa Rosa Crit</t>
  </si>
  <si>
    <t>Folsom Crit</t>
  </si>
  <si>
    <t>Tour of Nevada City</t>
  </si>
  <si>
    <t>Golden Nugget Junior Stage Race</t>
  </si>
  <si>
    <t>Leesville Gap</t>
  </si>
  <si>
    <t>Vacaville Grand Prix</t>
  </si>
  <si>
    <t>Cougar Mountain</t>
  </si>
  <si>
    <t>Livermore Hills RR/Watsonville Crit</t>
  </si>
  <si>
    <t>Albany Crit</t>
  </si>
  <si>
    <t>Norcal RR</t>
  </si>
  <si>
    <t>Timpani Crit</t>
  </si>
  <si>
    <t>Patterson Pass RR</t>
  </si>
  <si>
    <t>Esparto TT</t>
  </si>
  <si>
    <t>Winters RR</t>
  </si>
  <si>
    <t>Suisin Harbor Crit</t>
  </si>
  <si>
    <t>San Ardo RR</t>
  </si>
  <si>
    <t>University RR</t>
  </si>
  <si>
    <t>Crockett Crit</t>
  </si>
  <si>
    <t>Santa Nella RR</t>
  </si>
  <si>
    <t>Giro de SF</t>
  </si>
  <si>
    <t>San Rafael Cycling Classic/Mt Shasta</t>
  </si>
  <si>
    <t>Mt Tamalpais</t>
  </si>
  <si>
    <t>Crit Training</t>
  </si>
  <si>
    <t>Climbing Repeats</t>
  </si>
  <si>
    <t>Time Trial Training</t>
  </si>
  <si>
    <t xml:space="preserve">Small Sprint training.  </t>
  </si>
  <si>
    <t>Hill Repeats</t>
  </si>
  <si>
    <t>Hill Repeats/Emigrant Course</t>
  </si>
  <si>
    <t>TT Training</t>
  </si>
  <si>
    <t>Crit Training/Emigrant Training</t>
  </si>
  <si>
    <t xml:space="preserve">Cat's Hill/Gardnerville 100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</si>
</sst>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yy;@"/>
    <numFmt numFmtId="166" formatCode="0.0%"/>
    <numFmt numFmtId="167" formatCode="0.0"/>
    <numFmt numFmtId="168" formatCode="[$-409]h:mm:ss\ AM/PM"/>
    <numFmt numFmtId="169" formatCode="h:mm;@"/>
    <numFmt numFmtId="170" formatCode="mm:ss.0;@"/>
    <numFmt numFmtId="171" formatCode="[h]:mm:ss;@"/>
    <numFmt numFmtId="172" formatCode="dddd"/>
    <numFmt numFmtId="173" formatCode="dd\ mmmm\ yyyy"/>
    <numFmt numFmtId="174" formatCode="yy"/>
    <numFmt numFmtId="175" formatCode="&quot;Yes&quot;;&quot;Yes&quot;;&quot;No&quot;"/>
    <numFmt numFmtId="176" formatCode="&quot;True&quot;;&quot;True&quot;;&quot;False&quot;"/>
    <numFmt numFmtId="177" formatCode="&quot;On&quot;;&quot;On&quot;;&quot;Off&quot;"/>
    <numFmt numFmtId="178" formatCode="[mm]:ss"/>
    <numFmt numFmtId="179" formatCode="[h]:mm"/>
    <numFmt numFmtId="180" formatCode="[mm]"/>
    <numFmt numFmtId="181" formatCode="[mmm]"/>
    <numFmt numFmtId="182" formatCode="d\-mmm\-yyyy"/>
  </numFmts>
  <fonts count="11">
    <font>
      <sz val="10"/>
      <name val="Arial"/>
      <family val="0"/>
    </font>
    <font>
      <b/>
      <sz val="10"/>
      <name val="Arial"/>
      <family val="2"/>
    </font>
    <font>
      <u val="single"/>
      <sz val="10"/>
      <color indexed="12"/>
      <name val="Arial"/>
      <family val="0"/>
    </font>
    <font>
      <u val="single"/>
      <sz val="10"/>
      <color indexed="36"/>
      <name val="Arial"/>
      <family val="0"/>
    </font>
    <font>
      <b/>
      <sz val="16"/>
      <name val="Arial"/>
      <family val="2"/>
    </font>
    <font>
      <sz val="8"/>
      <name val="Tahoma"/>
      <family val="0"/>
    </font>
    <font>
      <b/>
      <sz val="8"/>
      <name val="Tahoma"/>
      <family val="0"/>
    </font>
    <font>
      <sz val="7.5"/>
      <color indexed="9"/>
      <name val="Verdana"/>
      <family val="2"/>
    </font>
    <font>
      <sz val="7.5"/>
      <name val="Verdana"/>
      <family val="2"/>
    </font>
    <font>
      <sz val="10"/>
      <name val="Verdana"/>
      <family val="2"/>
    </font>
    <font>
      <b/>
      <sz val="8"/>
      <name val="Arial"/>
      <family val="2"/>
    </font>
  </fonts>
  <fills count="9">
    <fill>
      <patternFill/>
    </fill>
    <fill>
      <patternFill patternType="gray125"/>
    </fill>
    <fill>
      <patternFill patternType="solid">
        <fgColor indexed="18"/>
        <bgColor indexed="64"/>
      </patternFill>
    </fill>
    <fill>
      <patternFill patternType="solid">
        <fgColor indexed="9"/>
        <bgColor indexed="64"/>
      </patternFill>
    </fill>
    <fill>
      <patternFill patternType="solid">
        <fgColor indexed="10"/>
        <bgColor indexed="64"/>
      </patternFill>
    </fill>
    <fill>
      <patternFill patternType="solid">
        <fgColor indexed="50"/>
        <bgColor indexed="64"/>
      </patternFill>
    </fill>
    <fill>
      <patternFill patternType="solid">
        <fgColor indexed="52"/>
        <bgColor indexed="64"/>
      </patternFill>
    </fill>
    <fill>
      <patternFill patternType="solid">
        <fgColor indexed="13"/>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1" fillId="0" borderId="1" xfId="0" applyFont="1" applyBorder="1" applyAlignment="1">
      <alignment horizontal="center"/>
    </xf>
    <xf numFmtId="165" fontId="1" fillId="0" borderId="1" xfId="0" applyNumberFormat="1" applyFont="1" applyBorder="1" applyAlignment="1">
      <alignment horizontal="center"/>
    </xf>
    <xf numFmtId="165" fontId="0" fillId="0" borderId="0" xfId="0" applyNumberFormat="1" applyAlignment="1">
      <alignment horizontal="center"/>
    </xf>
    <xf numFmtId="0" fontId="0" fillId="0" borderId="0" xfId="0" applyAlignment="1">
      <alignment horizontal="center"/>
    </xf>
    <xf numFmtId="167" fontId="0" fillId="0" borderId="0" xfId="0" applyNumberFormat="1" applyAlignment="1">
      <alignment horizontal="center"/>
    </xf>
    <xf numFmtId="167" fontId="1" fillId="0" borderId="1" xfId="0" applyNumberFormat="1" applyFont="1" applyBorder="1" applyAlignment="1">
      <alignment horizontal="center"/>
    </xf>
    <xf numFmtId="37" fontId="0" fillId="0" borderId="0" xfId="0" applyNumberFormat="1" applyAlignment="1">
      <alignment horizontal="center"/>
    </xf>
    <xf numFmtId="0" fontId="0" fillId="0" borderId="0" xfId="0" applyAlignment="1">
      <alignment horizontal="left"/>
    </xf>
    <xf numFmtId="165" fontId="0" fillId="0" borderId="0" xfId="0" applyNumberFormat="1" applyAlignment="1">
      <alignment horizontal="left"/>
    </xf>
    <xf numFmtId="167" fontId="0" fillId="0" borderId="0" xfId="0" applyNumberFormat="1" applyAlignment="1">
      <alignment horizontal="left"/>
    </xf>
    <xf numFmtId="0" fontId="1" fillId="0" borderId="0" xfId="0" applyFont="1" applyAlignment="1" quotePrefix="1">
      <alignment horizontal="left"/>
    </xf>
    <xf numFmtId="0" fontId="4" fillId="0" borderId="0" xfId="0" applyFont="1" applyAlignment="1">
      <alignment horizontal="centerContinuous"/>
    </xf>
    <xf numFmtId="165" fontId="4" fillId="0" borderId="0" xfId="0" applyNumberFormat="1" applyFont="1" applyAlignment="1">
      <alignment horizontal="centerContinuous"/>
    </xf>
    <xf numFmtId="167" fontId="4" fillId="0" borderId="0" xfId="0" applyNumberFormat="1" applyFont="1" applyAlignment="1">
      <alignment horizontal="centerContinuous"/>
    </xf>
    <xf numFmtId="172" fontId="0" fillId="0" borderId="0" xfId="0" applyNumberFormat="1" applyAlignment="1">
      <alignment/>
    </xf>
    <xf numFmtId="1" fontId="4" fillId="0" borderId="0" xfId="21" applyNumberFormat="1" applyFont="1" applyAlignment="1">
      <alignment horizontal="centerContinuous"/>
    </xf>
    <xf numFmtId="1" fontId="0" fillId="0" borderId="0" xfId="21" applyNumberFormat="1" applyAlignment="1">
      <alignment horizontal="left"/>
    </xf>
    <xf numFmtId="1" fontId="0" fillId="0" borderId="0" xfId="21" applyNumberFormat="1" applyAlignment="1">
      <alignment horizontal="center"/>
    </xf>
    <xf numFmtId="1" fontId="0" fillId="0" borderId="0" xfId="21" applyNumberFormat="1" applyFont="1" applyAlignment="1">
      <alignment horizontal="center"/>
    </xf>
    <xf numFmtId="0" fontId="0" fillId="0" borderId="0" xfId="0" applyNumberFormat="1" applyAlignment="1">
      <alignment horizontal="left"/>
    </xf>
    <xf numFmtId="167" fontId="1" fillId="0" borderId="1" xfId="0" applyNumberFormat="1" applyFont="1" applyBorder="1" applyAlignment="1">
      <alignment horizontal="center" wrapText="1"/>
    </xf>
    <xf numFmtId="1" fontId="1" fillId="0" borderId="1" xfId="21" applyNumberFormat="1" applyFont="1" applyBorder="1" applyAlignment="1">
      <alignment horizontal="center" wrapText="1"/>
    </xf>
    <xf numFmtId="0" fontId="0" fillId="0" borderId="0" xfId="0" applyNumberFormat="1" applyAlignment="1">
      <alignment/>
    </xf>
    <xf numFmtId="0" fontId="0" fillId="0" borderId="0" xfId="0" applyNumberFormat="1" applyAlignment="1" quotePrefix="1">
      <alignment/>
    </xf>
    <xf numFmtId="16" fontId="0" fillId="0" borderId="0" xfId="0" applyNumberFormat="1" applyAlignment="1">
      <alignment/>
    </xf>
    <xf numFmtId="1" fontId="0" fillId="0" borderId="0" xfId="0" applyNumberFormat="1" applyAlignment="1">
      <alignment/>
    </xf>
    <xf numFmtId="167" fontId="0" fillId="0" borderId="0" xfId="0" applyNumberFormat="1" applyAlignment="1">
      <alignment/>
    </xf>
    <xf numFmtId="0" fontId="0" fillId="0" borderId="0" xfId="0" applyAlignment="1" quotePrefix="1">
      <alignment/>
    </xf>
    <xf numFmtId="0" fontId="0" fillId="0" borderId="0" xfId="0" applyAlignment="1">
      <alignment wrapText="1"/>
    </xf>
    <xf numFmtId="0" fontId="0" fillId="0" borderId="0" xfId="0" applyAlignment="1">
      <alignment/>
    </xf>
    <xf numFmtId="0" fontId="1" fillId="0" borderId="0" xfId="0" applyFont="1" applyAlignment="1">
      <alignment/>
    </xf>
    <xf numFmtId="173" fontId="0" fillId="0" borderId="0" xfId="0" applyNumberFormat="1" applyAlignment="1">
      <alignment/>
    </xf>
    <xf numFmtId="174" fontId="0" fillId="0" borderId="0" xfId="0" applyNumberFormat="1" applyAlignment="1">
      <alignment/>
    </xf>
    <xf numFmtId="2" fontId="0" fillId="0" borderId="0" xfId="0" applyNumberFormat="1" applyAlignment="1">
      <alignment/>
    </xf>
    <xf numFmtId="9" fontId="0" fillId="0" borderId="0" xfId="0" applyNumberFormat="1" applyAlignment="1">
      <alignment/>
    </xf>
    <xf numFmtId="0" fontId="7" fillId="2" borderId="0" xfId="0" applyFont="1" applyFill="1" applyAlignment="1">
      <alignment wrapText="1"/>
    </xf>
    <xf numFmtId="0" fontId="8" fillId="3" borderId="0" xfId="0" applyFont="1" applyFill="1" applyAlignment="1">
      <alignment wrapText="1"/>
    </xf>
    <xf numFmtId="0" fontId="0" fillId="0" borderId="1" xfId="0" applyBorder="1" applyAlignment="1">
      <alignment/>
    </xf>
    <xf numFmtId="0" fontId="0" fillId="0" borderId="0" xfId="0" applyFill="1" applyBorder="1" applyAlignment="1">
      <alignment/>
    </xf>
    <xf numFmtId="0" fontId="0" fillId="0" borderId="0" xfId="0" applyBorder="1" applyAlignment="1">
      <alignment/>
    </xf>
    <xf numFmtId="178" fontId="0" fillId="0" borderId="0" xfId="0" applyNumberFormat="1" applyAlignment="1">
      <alignment/>
    </xf>
    <xf numFmtId="46" fontId="0" fillId="0" borderId="0" xfId="0" applyNumberFormat="1" applyAlignment="1">
      <alignment/>
    </xf>
    <xf numFmtId="20" fontId="0" fillId="0" borderId="0" xfId="0" applyNumberFormat="1" applyAlignment="1">
      <alignment horizontal="center"/>
    </xf>
    <xf numFmtId="20" fontId="4" fillId="0" borderId="0" xfId="0" applyNumberFormat="1" applyFont="1" applyAlignment="1">
      <alignment horizontal="centerContinuous"/>
    </xf>
    <xf numFmtId="20" fontId="0" fillId="0" borderId="0" xfId="0" applyNumberFormat="1" applyAlignment="1">
      <alignment horizontal="left"/>
    </xf>
    <xf numFmtId="20" fontId="1" fillId="0" borderId="1" xfId="0" applyNumberFormat="1" applyFont="1" applyBorder="1" applyAlignment="1">
      <alignment horizontal="center" wrapText="1"/>
    </xf>
    <xf numFmtId="20" fontId="0" fillId="0" borderId="0" xfId="0" applyNumberFormat="1" applyAlignment="1" quotePrefix="1">
      <alignment horizontal="center"/>
    </xf>
    <xf numFmtId="20" fontId="1" fillId="0" borderId="1" xfId="0" applyNumberFormat="1" applyFont="1" applyBorder="1" applyAlignment="1">
      <alignment horizontal="center"/>
    </xf>
    <xf numFmtId="172" fontId="0" fillId="4" borderId="0" xfId="0" applyNumberFormat="1" applyFill="1" applyAlignment="1">
      <alignment/>
    </xf>
    <xf numFmtId="165" fontId="0" fillId="4" borderId="0" xfId="0" applyNumberFormat="1" applyFill="1" applyAlignment="1">
      <alignment horizontal="center"/>
    </xf>
    <xf numFmtId="0" fontId="0" fillId="4" borderId="0" xfId="0" applyFill="1" applyAlignment="1">
      <alignment/>
    </xf>
    <xf numFmtId="167" fontId="0" fillId="4" borderId="0" xfId="0" applyNumberFormat="1" applyFill="1" applyAlignment="1">
      <alignment horizontal="center"/>
    </xf>
    <xf numFmtId="1" fontId="0" fillId="4" borderId="0" xfId="21" applyNumberFormat="1" applyFill="1" applyAlignment="1">
      <alignment horizontal="center"/>
    </xf>
    <xf numFmtId="20" fontId="0" fillId="4" borderId="0" xfId="0" applyNumberFormat="1" applyFill="1" applyAlignment="1">
      <alignment horizontal="center"/>
    </xf>
    <xf numFmtId="0" fontId="0" fillId="4" borderId="0" xfId="0" applyFill="1" applyAlignment="1">
      <alignment horizontal="center"/>
    </xf>
    <xf numFmtId="0" fontId="0" fillId="4" borderId="0" xfId="0" applyNumberFormat="1" applyFill="1" applyAlignment="1">
      <alignment/>
    </xf>
    <xf numFmtId="16" fontId="0" fillId="0" borderId="0" xfId="0" applyNumberFormat="1" applyAlignment="1">
      <alignment horizontal="center"/>
    </xf>
    <xf numFmtId="172" fontId="0" fillId="5" borderId="0" xfId="0" applyNumberFormat="1" applyFill="1" applyAlignment="1">
      <alignment/>
    </xf>
    <xf numFmtId="172" fontId="0" fillId="6" borderId="0" xfId="0" applyNumberFormat="1" applyFill="1" applyAlignment="1">
      <alignment/>
    </xf>
    <xf numFmtId="172" fontId="0" fillId="7" borderId="0" xfId="0" applyNumberFormat="1" applyFill="1" applyAlignment="1">
      <alignment/>
    </xf>
    <xf numFmtId="172" fontId="0" fillId="8" borderId="0" xfId="0" applyNumberFormat="1" applyFill="1" applyAlignment="1">
      <alignment/>
    </xf>
    <xf numFmtId="0" fontId="0" fillId="8" borderId="0" xfId="0" applyFill="1" applyAlignment="1">
      <alignment/>
    </xf>
    <xf numFmtId="16" fontId="0" fillId="7" borderId="0" xfId="0" applyNumberFormat="1" applyFill="1" applyAlignment="1">
      <alignment/>
    </xf>
    <xf numFmtId="16" fontId="0" fillId="6" borderId="0" xfId="0" applyNumberFormat="1" applyFill="1" applyAlignment="1">
      <alignment/>
    </xf>
    <xf numFmtId="16" fontId="0" fillId="5" borderId="0" xfId="0" applyNumberFormat="1" applyFill="1" applyAlignment="1">
      <alignment/>
    </xf>
    <xf numFmtId="16" fontId="0" fillId="4" borderId="0" xfId="0" applyNumberFormat="1" applyFill="1" applyAlignment="1">
      <alignment/>
    </xf>
    <xf numFmtId="0" fontId="0" fillId="0" borderId="0" xfId="0" applyFill="1" applyAlignment="1">
      <alignment/>
    </xf>
    <xf numFmtId="16" fontId="0" fillId="8" borderId="0" xfId="0" applyNumberFormat="1" applyFill="1" applyAlignment="1">
      <alignment/>
    </xf>
    <xf numFmtId="0" fontId="9" fillId="0" borderId="0" xfId="0" applyFont="1" applyAlignment="1">
      <alignment/>
    </xf>
    <xf numFmtId="0" fontId="2" fillId="0" borderId="0" xfId="20" applyFont="1" applyAlignment="1">
      <alignment horizontal="left"/>
    </xf>
    <xf numFmtId="165" fontId="0" fillId="8" borderId="0" xfId="0" applyNumberFormat="1" applyFill="1" applyAlignment="1">
      <alignment horizontal="center"/>
    </xf>
    <xf numFmtId="165" fontId="0" fillId="5" borderId="0" xfId="0" applyNumberFormat="1" applyFill="1" applyAlignment="1">
      <alignment horizontal="center"/>
    </xf>
    <xf numFmtId="165" fontId="0" fillId="6" borderId="0" xfId="0" applyNumberFormat="1" applyFill="1" applyAlignment="1">
      <alignment horizontal="center"/>
    </xf>
    <xf numFmtId="165" fontId="0" fillId="7" borderId="0" xfId="0" applyNumberFormat="1" applyFill="1" applyAlignment="1">
      <alignment horizontal="center"/>
    </xf>
    <xf numFmtId="16" fontId="0" fillId="0" borderId="0" xfId="0" applyNumberFormat="1" applyFill="1" applyAlignment="1">
      <alignment/>
    </xf>
    <xf numFmtId="0" fontId="7" fillId="2" borderId="0" xfId="0" applyFont="1" applyFill="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4:BA11"/>
  <sheetViews>
    <sheetView workbookViewId="0" topLeftCell="AA1">
      <selection activeCell="Q5" sqref="Q5:AM9"/>
    </sheetView>
  </sheetViews>
  <sheetFormatPr defaultColWidth="9.140625" defaultRowHeight="12.75"/>
  <cols>
    <col min="31" max="31" width="10.7109375" style="0" bestFit="1" customWidth="1"/>
    <col min="32" max="32" width="10.57421875" style="0" bestFit="1" customWidth="1"/>
    <col min="52" max="53" width="9.421875" style="0" bestFit="1" customWidth="1"/>
  </cols>
  <sheetData>
    <row r="4" spans="3:15" ht="12.75">
      <c r="C4" t="s">
        <v>267</v>
      </c>
      <c r="G4" t="s">
        <v>268</v>
      </c>
      <c r="K4" t="s">
        <v>269</v>
      </c>
      <c r="O4" t="s">
        <v>179</v>
      </c>
    </row>
    <row r="5" spans="3:40" ht="12.75">
      <c r="C5" t="s">
        <v>233</v>
      </c>
      <c r="D5" t="s">
        <v>232</v>
      </c>
      <c r="E5" t="s">
        <v>231</v>
      </c>
      <c r="F5" t="s">
        <v>230</v>
      </c>
      <c r="G5" t="s">
        <v>233</v>
      </c>
      <c r="H5" t="s">
        <v>232</v>
      </c>
      <c r="I5" t="s">
        <v>231</v>
      </c>
      <c r="J5" t="s">
        <v>230</v>
      </c>
      <c r="K5" t="s">
        <v>233</v>
      </c>
      <c r="L5" t="s">
        <v>232</v>
      </c>
      <c r="M5" t="s">
        <v>231</v>
      </c>
      <c r="N5" t="s">
        <v>230</v>
      </c>
      <c r="O5" t="s">
        <v>229</v>
      </c>
      <c r="P5" t="s">
        <v>229</v>
      </c>
      <c r="Q5" t="s">
        <v>233</v>
      </c>
      <c r="R5" t="s">
        <v>232</v>
      </c>
      <c r="S5" t="s">
        <v>233</v>
      </c>
      <c r="T5" t="s">
        <v>232</v>
      </c>
      <c r="U5" t="s">
        <v>231</v>
      </c>
      <c r="V5" t="s">
        <v>262</v>
      </c>
      <c r="W5" t="s">
        <v>233</v>
      </c>
      <c r="X5" t="s">
        <v>232</v>
      </c>
      <c r="Y5" t="s">
        <v>231</v>
      </c>
      <c r="Z5" t="s">
        <v>262</v>
      </c>
      <c r="AA5" t="s">
        <v>233</v>
      </c>
      <c r="AB5" t="s">
        <v>232</v>
      </c>
      <c r="AC5" t="s">
        <v>231</v>
      </c>
      <c r="AD5" t="s">
        <v>262</v>
      </c>
      <c r="AE5" t="s">
        <v>229</v>
      </c>
      <c r="AF5" t="s">
        <v>229</v>
      </c>
      <c r="AG5" t="s">
        <v>233</v>
      </c>
      <c r="AH5" t="s">
        <v>232</v>
      </c>
      <c r="AI5" t="s">
        <v>231</v>
      </c>
      <c r="AJ5" t="s">
        <v>262</v>
      </c>
      <c r="AK5" t="s">
        <v>233</v>
      </c>
      <c r="AL5" t="s">
        <v>232</v>
      </c>
      <c r="AM5" t="s">
        <v>231</v>
      </c>
      <c r="AN5" t="s">
        <v>262</v>
      </c>
    </row>
    <row r="6" spans="1:53" ht="12.75">
      <c r="A6" t="s">
        <v>227</v>
      </c>
      <c r="B6">
        <v>1</v>
      </c>
      <c r="C6">
        <v>2</v>
      </c>
      <c r="D6">
        <v>3</v>
      </c>
      <c r="E6">
        <v>4</v>
      </c>
      <c r="F6">
        <v>5</v>
      </c>
      <c r="G6">
        <v>6</v>
      </c>
      <c r="H6">
        <v>7</v>
      </c>
      <c r="I6">
        <v>8</v>
      </c>
      <c r="J6">
        <v>9</v>
      </c>
      <c r="K6">
        <v>10</v>
      </c>
      <c r="L6">
        <v>11</v>
      </c>
      <c r="M6">
        <v>12</v>
      </c>
      <c r="N6">
        <v>13</v>
      </c>
      <c r="O6">
        <v>14</v>
      </c>
      <c r="P6">
        <v>15</v>
      </c>
      <c r="Q6">
        <v>16</v>
      </c>
      <c r="R6">
        <v>17</v>
      </c>
      <c r="S6">
        <v>18</v>
      </c>
      <c r="T6">
        <v>19</v>
      </c>
      <c r="U6">
        <v>20</v>
      </c>
      <c r="V6">
        <v>21</v>
      </c>
      <c r="W6">
        <v>22</v>
      </c>
      <c r="X6">
        <v>23</v>
      </c>
      <c r="Y6">
        <v>24</v>
      </c>
      <c r="Z6">
        <v>25</v>
      </c>
      <c r="AA6">
        <v>26</v>
      </c>
      <c r="AB6">
        <v>27</v>
      </c>
      <c r="AC6">
        <v>28</v>
      </c>
      <c r="AD6">
        <v>29</v>
      </c>
      <c r="AE6">
        <v>30</v>
      </c>
      <c r="AF6" s="62">
        <v>31</v>
      </c>
      <c r="AG6">
        <v>32</v>
      </c>
      <c r="AH6">
        <v>33</v>
      </c>
      <c r="AI6">
        <v>34</v>
      </c>
      <c r="AJ6">
        <v>35</v>
      </c>
      <c r="AK6">
        <v>36</v>
      </c>
      <c r="AL6">
        <v>37</v>
      </c>
      <c r="AM6">
        <v>38</v>
      </c>
      <c r="AN6">
        <v>39</v>
      </c>
      <c r="AO6">
        <v>40</v>
      </c>
      <c r="AP6">
        <v>41</v>
      </c>
      <c r="AQ6">
        <v>42</v>
      </c>
      <c r="AR6">
        <v>43</v>
      </c>
      <c r="AS6">
        <v>44</v>
      </c>
      <c r="AT6">
        <v>45</v>
      </c>
      <c r="AU6">
        <v>46</v>
      </c>
      <c r="AV6">
        <v>47</v>
      </c>
      <c r="AW6">
        <v>48</v>
      </c>
      <c r="AX6">
        <v>49</v>
      </c>
      <c r="AY6">
        <v>50</v>
      </c>
      <c r="AZ6">
        <v>51</v>
      </c>
      <c r="BA6">
        <v>52</v>
      </c>
    </row>
    <row r="7" spans="2:53" s="25" customFormat="1" ht="12.75">
      <c r="B7" s="57">
        <v>38724</v>
      </c>
      <c r="C7" s="63">
        <f>B7+7</f>
        <v>38731</v>
      </c>
      <c r="D7" s="64">
        <f>C7+7</f>
        <v>38738</v>
      </c>
      <c r="E7" s="66">
        <f aca="true" t="shared" si="0" ref="E7:BA7">D7+7</f>
        <v>38745</v>
      </c>
      <c r="F7" s="65">
        <f t="shared" si="0"/>
        <v>38752</v>
      </c>
      <c r="G7" s="63">
        <f t="shared" si="0"/>
        <v>38759</v>
      </c>
      <c r="H7" s="64">
        <f t="shared" si="0"/>
        <v>38766</v>
      </c>
      <c r="I7" s="66">
        <f t="shared" si="0"/>
        <v>38773</v>
      </c>
      <c r="J7" s="65">
        <f t="shared" si="0"/>
        <v>38780</v>
      </c>
      <c r="K7" s="63">
        <f t="shared" si="0"/>
        <v>38787</v>
      </c>
      <c r="L7" s="64">
        <f t="shared" si="0"/>
        <v>38794</v>
      </c>
      <c r="M7" s="66">
        <f t="shared" si="0"/>
        <v>38801</v>
      </c>
      <c r="N7" s="25">
        <f t="shared" si="0"/>
        <v>38808</v>
      </c>
      <c r="O7" s="25">
        <f t="shared" si="0"/>
        <v>38815</v>
      </c>
      <c r="P7" s="25">
        <f t="shared" si="0"/>
        <v>38822</v>
      </c>
      <c r="Q7" s="63">
        <f t="shared" si="0"/>
        <v>38829</v>
      </c>
      <c r="R7" s="64">
        <f t="shared" si="0"/>
        <v>38836</v>
      </c>
      <c r="S7" s="63">
        <f t="shared" si="0"/>
        <v>38843</v>
      </c>
      <c r="T7" s="64">
        <f t="shared" si="0"/>
        <v>38850</v>
      </c>
      <c r="U7" s="66">
        <f t="shared" si="0"/>
        <v>38857</v>
      </c>
      <c r="V7" s="65">
        <f t="shared" si="0"/>
        <v>38864</v>
      </c>
      <c r="W7" s="63">
        <f t="shared" si="0"/>
        <v>38871</v>
      </c>
      <c r="X7" s="64">
        <f t="shared" si="0"/>
        <v>38878</v>
      </c>
      <c r="Y7" s="66">
        <f t="shared" si="0"/>
        <v>38885</v>
      </c>
      <c r="Z7" s="65">
        <f t="shared" si="0"/>
        <v>38892</v>
      </c>
      <c r="AA7" s="63">
        <f t="shared" si="0"/>
        <v>38899</v>
      </c>
      <c r="AB7" s="64">
        <f t="shared" si="0"/>
        <v>38906</v>
      </c>
      <c r="AC7" s="66">
        <f t="shared" si="0"/>
        <v>38913</v>
      </c>
      <c r="AD7" s="65">
        <f t="shared" si="0"/>
        <v>38920</v>
      </c>
      <c r="AE7" s="68">
        <f t="shared" si="0"/>
        <v>38927</v>
      </c>
      <c r="AF7" s="68">
        <f t="shared" si="0"/>
        <v>38934</v>
      </c>
      <c r="AG7" s="63">
        <f t="shared" si="0"/>
        <v>38941</v>
      </c>
      <c r="AH7" s="64">
        <f t="shared" si="0"/>
        <v>38948</v>
      </c>
      <c r="AI7" s="66">
        <f t="shared" si="0"/>
        <v>38955</v>
      </c>
      <c r="AJ7" s="65">
        <f t="shared" si="0"/>
        <v>38962</v>
      </c>
      <c r="AK7" s="63">
        <f t="shared" si="0"/>
        <v>38969</v>
      </c>
      <c r="AL7" s="64">
        <f t="shared" si="0"/>
        <v>38976</v>
      </c>
      <c r="AM7" s="66">
        <f t="shared" si="0"/>
        <v>38983</v>
      </c>
      <c r="AN7" s="65">
        <f t="shared" si="0"/>
        <v>38990</v>
      </c>
      <c r="AO7" s="63">
        <f t="shared" si="0"/>
        <v>38997</v>
      </c>
      <c r="AP7" s="64">
        <f t="shared" si="0"/>
        <v>39004</v>
      </c>
      <c r="AQ7" s="66">
        <f t="shared" si="0"/>
        <v>39011</v>
      </c>
      <c r="AR7" s="25">
        <f t="shared" si="0"/>
        <v>39018</v>
      </c>
      <c r="AS7" s="25">
        <f t="shared" si="0"/>
        <v>39025</v>
      </c>
      <c r="AT7" s="25">
        <f t="shared" si="0"/>
        <v>39032</v>
      </c>
      <c r="AU7" s="25">
        <f t="shared" si="0"/>
        <v>39039</v>
      </c>
      <c r="AV7" s="25">
        <f t="shared" si="0"/>
        <v>39046</v>
      </c>
      <c r="AW7" s="25">
        <f t="shared" si="0"/>
        <v>39053</v>
      </c>
      <c r="AX7" s="25">
        <f t="shared" si="0"/>
        <v>39060</v>
      </c>
      <c r="AY7" s="25">
        <f t="shared" si="0"/>
        <v>39067</v>
      </c>
      <c r="AZ7" s="25">
        <f t="shared" si="0"/>
        <v>39074</v>
      </c>
      <c r="BA7" s="25">
        <f t="shared" si="0"/>
        <v>39081</v>
      </c>
    </row>
    <row r="8" spans="5:39" ht="12.75">
      <c r="E8" t="s">
        <v>228</v>
      </c>
      <c r="F8" s="67"/>
      <c r="G8" t="s">
        <v>235</v>
      </c>
      <c r="H8" t="s">
        <v>236</v>
      </c>
      <c r="I8" t="s">
        <v>204</v>
      </c>
      <c r="J8" t="s">
        <v>237</v>
      </c>
      <c r="K8" t="s">
        <v>238</v>
      </c>
      <c r="L8" t="s">
        <v>239</v>
      </c>
      <c r="M8" t="s">
        <v>240</v>
      </c>
      <c r="N8" t="s">
        <v>241</v>
      </c>
      <c r="O8" s="62" t="s">
        <v>202</v>
      </c>
      <c r="P8" s="62" t="s">
        <v>203</v>
      </c>
      <c r="Q8" t="s">
        <v>242</v>
      </c>
      <c r="R8" t="s">
        <v>234</v>
      </c>
      <c r="S8" t="s">
        <v>243</v>
      </c>
      <c r="T8" t="s">
        <v>244</v>
      </c>
      <c r="U8" t="s">
        <v>245</v>
      </c>
      <c r="V8" t="s">
        <v>246</v>
      </c>
      <c r="W8" t="s">
        <v>247</v>
      </c>
      <c r="X8" t="s">
        <v>248</v>
      </c>
      <c r="Y8" t="s">
        <v>249</v>
      </c>
      <c r="Z8" t="s">
        <v>250</v>
      </c>
      <c r="AA8" t="s">
        <v>251</v>
      </c>
      <c r="AB8" t="s">
        <v>200</v>
      </c>
      <c r="AC8" t="s">
        <v>253</v>
      </c>
      <c r="AD8" t="s">
        <v>254</v>
      </c>
      <c r="AE8" t="s">
        <v>238</v>
      </c>
      <c r="AF8" s="62" t="s">
        <v>252</v>
      </c>
      <c r="AG8" t="s">
        <v>255</v>
      </c>
      <c r="AH8" t="s">
        <v>256</v>
      </c>
      <c r="AI8" t="s">
        <v>257</v>
      </c>
      <c r="AJ8" t="s">
        <v>258</v>
      </c>
      <c r="AK8" t="s">
        <v>259</v>
      </c>
      <c r="AL8" t="s">
        <v>260</v>
      </c>
      <c r="AM8" t="s">
        <v>261</v>
      </c>
    </row>
    <row r="9" spans="11:19" ht="12.75">
      <c r="K9" t="s">
        <v>272</v>
      </c>
      <c r="M9" t="s">
        <v>273</v>
      </c>
      <c r="Q9" t="s">
        <v>274</v>
      </c>
      <c r="R9" t="s">
        <v>275</v>
      </c>
      <c r="S9" t="s">
        <v>276</v>
      </c>
    </row>
    <row r="10" spans="18:36" ht="12.75">
      <c r="R10" t="s">
        <v>298</v>
      </c>
      <c r="S10" t="s">
        <v>299</v>
      </c>
      <c r="T10" t="s">
        <v>300</v>
      </c>
      <c r="U10" t="s">
        <v>301</v>
      </c>
      <c r="V10" t="s">
        <v>299</v>
      </c>
      <c r="W10" t="s">
        <v>302</v>
      </c>
      <c r="X10" t="s">
        <v>300</v>
      </c>
      <c r="Y10" t="s">
        <v>299</v>
      </c>
      <c r="Z10" t="s">
        <v>303</v>
      </c>
      <c r="AA10" t="s">
        <v>304</v>
      </c>
      <c r="AB10" t="s">
        <v>299</v>
      </c>
      <c r="AC10" t="s">
        <v>305</v>
      </c>
      <c r="AD10" t="s">
        <v>306</v>
      </c>
      <c r="AE10" t="s">
        <v>299</v>
      </c>
      <c r="AF10" t="s">
        <v>307</v>
      </c>
      <c r="AG10" t="s">
        <v>308</v>
      </c>
      <c r="AH10" t="s">
        <v>305</v>
      </c>
      <c r="AI10" t="s">
        <v>298</v>
      </c>
      <c r="AJ10" t="s">
        <v>299</v>
      </c>
    </row>
    <row r="11" spans="17:37" ht="12.75">
      <c r="Q11" t="s">
        <v>309</v>
      </c>
      <c r="R11" t="s">
        <v>310</v>
      </c>
      <c r="S11" t="s">
        <v>301</v>
      </c>
      <c r="T11" t="s">
        <v>327</v>
      </c>
      <c r="U11" t="s">
        <v>301</v>
      </c>
      <c r="V11" t="s">
        <v>328</v>
      </c>
      <c r="W11" t="s">
        <v>310</v>
      </c>
      <c r="X11" t="s">
        <v>329</v>
      </c>
      <c r="Y11" t="s">
        <v>330</v>
      </c>
      <c r="Z11" t="s">
        <v>331</v>
      </c>
      <c r="AA11" t="s">
        <v>332</v>
      </c>
      <c r="AC11" t="s">
        <v>331</v>
      </c>
      <c r="AD11" t="s">
        <v>333</v>
      </c>
      <c r="AE11" t="s">
        <v>309</v>
      </c>
      <c r="AF11" t="s">
        <v>301</v>
      </c>
      <c r="AG11" t="s">
        <v>334</v>
      </c>
      <c r="AH11" t="s">
        <v>305</v>
      </c>
      <c r="AI11" t="s">
        <v>310</v>
      </c>
      <c r="AJ11" t="s">
        <v>301</v>
      </c>
      <c r="AK11" t="s">
        <v>328</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EA400"/>
  <sheetViews>
    <sheetView tabSelected="1" workbookViewId="0" topLeftCell="A93">
      <selection activeCell="C130" sqref="C130"/>
    </sheetView>
  </sheetViews>
  <sheetFormatPr defaultColWidth="11.7109375" defaultRowHeight="12.75"/>
  <cols>
    <col min="2" max="2" width="11.7109375" style="3" customWidth="1"/>
    <col min="3" max="3" width="31.28125" style="0" customWidth="1"/>
    <col min="4" max="4" width="32.57421875" style="0" customWidth="1"/>
    <col min="5" max="5" width="11.7109375" style="5" customWidth="1"/>
    <col min="6" max="7" width="11.8515625" style="18" bestFit="1" customWidth="1"/>
    <col min="8" max="8" width="11.8515625" style="5" bestFit="1" customWidth="1"/>
    <col min="9" max="9" width="11.8515625" style="43" bestFit="1" customWidth="1"/>
    <col min="10" max="10" width="11.8515625" style="4" bestFit="1" customWidth="1"/>
    <col min="11" max="11" width="11.8515625" style="4" customWidth="1"/>
    <col min="12" max="12" width="11.8515625" style="43" bestFit="1" customWidth="1"/>
    <col min="13" max="13" width="11.8515625" style="4" bestFit="1" customWidth="1"/>
    <col min="14" max="14" width="12.421875" style="43" bestFit="1" customWidth="1"/>
    <col min="15" max="15" width="11.7109375" style="23" customWidth="1"/>
  </cols>
  <sheetData>
    <row r="1" spans="1:14" ht="20.25">
      <c r="A1" s="12" t="s">
        <v>191</v>
      </c>
      <c r="B1" s="13"/>
      <c r="C1" s="12"/>
      <c r="D1" s="12"/>
      <c r="E1" s="14"/>
      <c r="F1" s="16"/>
      <c r="G1" s="16"/>
      <c r="H1" s="14"/>
      <c r="I1" s="44"/>
      <c r="J1" s="12"/>
      <c r="K1" s="12"/>
      <c r="L1" s="44"/>
      <c r="M1" s="12"/>
      <c r="N1" s="44"/>
    </row>
    <row r="2" spans="1:14" ht="20.25">
      <c r="A2" s="12" t="s">
        <v>277</v>
      </c>
      <c r="B2" s="13"/>
      <c r="C2" s="12"/>
      <c r="D2" s="12"/>
      <c r="E2" s="14"/>
      <c r="F2" s="16"/>
      <c r="G2" s="16"/>
      <c r="H2" s="14"/>
      <c r="I2" s="44"/>
      <c r="J2" s="12"/>
      <c r="K2" s="12"/>
      <c r="L2" s="44"/>
      <c r="M2" s="12"/>
      <c r="N2" s="44"/>
    </row>
    <row r="3" spans="2:15" s="8" customFormat="1" ht="12.75">
      <c r="B3" s="9"/>
      <c r="E3" s="10"/>
      <c r="F3" s="17"/>
      <c r="G3" s="17"/>
      <c r="H3" s="10"/>
      <c r="I3" s="45"/>
      <c r="K3" s="11" t="s">
        <v>26</v>
      </c>
      <c r="L3" s="45"/>
      <c r="M3" s="11" t="s">
        <v>25</v>
      </c>
      <c r="N3" s="45"/>
      <c r="O3" s="20"/>
    </row>
    <row r="4" spans="1:15" ht="39" thickBot="1">
      <c r="A4" s="1" t="s">
        <v>0</v>
      </c>
      <c r="B4" s="2" t="s">
        <v>1</v>
      </c>
      <c r="C4" s="1" t="s">
        <v>4</v>
      </c>
      <c r="D4" s="1" t="s">
        <v>6</v>
      </c>
      <c r="E4" s="21" t="s">
        <v>9</v>
      </c>
      <c r="F4" s="22" t="s">
        <v>10</v>
      </c>
      <c r="G4" s="22" t="s">
        <v>8</v>
      </c>
      <c r="H4" s="6" t="s">
        <v>2</v>
      </c>
      <c r="I4" s="46" t="s">
        <v>11</v>
      </c>
      <c r="J4" s="1" t="s">
        <v>5</v>
      </c>
      <c r="K4" s="1" t="s">
        <v>2</v>
      </c>
      <c r="L4" s="48" t="s">
        <v>3</v>
      </c>
      <c r="M4" s="1" t="s">
        <v>2</v>
      </c>
      <c r="N4" s="48" t="s">
        <v>3</v>
      </c>
      <c r="O4" s="23" t="s">
        <v>190</v>
      </c>
    </row>
    <row r="5" spans="1:9" ht="12.75">
      <c r="A5" s="15">
        <f>B5</f>
        <v>38718</v>
      </c>
      <c r="B5" s="3">
        <v>38718</v>
      </c>
      <c r="I5" s="47">
        <v>0.08333333333333333</v>
      </c>
    </row>
    <row r="6" spans="1:2" ht="12.75">
      <c r="A6" s="15">
        <f aca="true" t="shared" si="0" ref="A6:A69">B6</f>
        <v>38719</v>
      </c>
      <c r="B6" s="3">
        <f>B5+1</f>
        <v>38719</v>
      </c>
    </row>
    <row r="7" spans="1:3" ht="12.75">
      <c r="A7" s="15">
        <f t="shared" si="0"/>
        <v>38720</v>
      </c>
      <c r="B7" s="3">
        <f aca="true" t="shared" si="1" ref="B7:B70">B6+1</f>
        <v>38720</v>
      </c>
      <c r="C7" t="s">
        <v>207</v>
      </c>
    </row>
    <row r="8" spans="1:14" ht="12.75">
      <c r="A8" s="15">
        <f t="shared" si="0"/>
        <v>38721</v>
      </c>
      <c r="B8" s="3">
        <f t="shared" si="1"/>
        <v>38721</v>
      </c>
      <c r="J8" s="7"/>
      <c r="K8" s="5">
        <f>SUM(H5:H8)</f>
        <v>0</v>
      </c>
      <c r="L8" s="43">
        <f>SUM(I5:I9)</f>
        <v>0.08333333333333333</v>
      </c>
      <c r="M8" s="5">
        <f>K8</f>
        <v>0</v>
      </c>
      <c r="N8" s="43">
        <f>L8</f>
        <v>0.08333333333333333</v>
      </c>
    </row>
    <row r="9" spans="1:3" ht="12.75">
      <c r="A9" s="15">
        <f t="shared" si="0"/>
        <v>38722</v>
      </c>
      <c r="B9" s="3">
        <f t="shared" si="1"/>
        <v>38722</v>
      </c>
      <c r="C9" t="s">
        <v>207</v>
      </c>
    </row>
    <row r="10" spans="1:2" ht="12.75">
      <c r="A10" s="15">
        <f t="shared" si="0"/>
        <v>38723</v>
      </c>
      <c r="B10" s="3">
        <f t="shared" si="1"/>
        <v>38723</v>
      </c>
    </row>
    <row r="11" spans="1:3" ht="12.75">
      <c r="A11" s="15">
        <f t="shared" si="0"/>
        <v>38724</v>
      </c>
      <c r="B11" s="3">
        <f t="shared" si="1"/>
        <v>38724</v>
      </c>
      <c r="C11" t="s">
        <v>207</v>
      </c>
    </row>
    <row r="12" spans="1:2" ht="12.75">
      <c r="A12" s="15">
        <f t="shared" si="0"/>
        <v>38725</v>
      </c>
      <c r="B12" s="3">
        <f t="shared" si="1"/>
        <v>38725</v>
      </c>
    </row>
    <row r="13" spans="1:2" ht="12.75">
      <c r="A13" s="15">
        <f t="shared" si="0"/>
        <v>38726</v>
      </c>
      <c r="B13" s="3">
        <f t="shared" si="1"/>
        <v>38726</v>
      </c>
    </row>
    <row r="14" spans="1:3" ht="12.75">
      <c r="A14" s="15">
        <f t="shared" si="0"/>
        <v>38727</v>
      </c>
      <c r="B14" s="3">
        <f t="shared" si="1"/>
        <v>38727</v>
      </c>
      <c r="C14" t="s">
        <v>207</v>
      </c>
    </row>
    <row r="15" spans="1:14" ht="12.75">
      <c r="A15" s="15">
        <f t="shared" si="0"/>
        <v>38728</v>
      </c>
      <c r="B15" s="3">
        <f t="shared" si="1"/>
        <v>38728</v>
      </c>
      <c r="J15" s="7"/>
      <c r="K15" s="5">
        <f>SUM(H9:H15)</f>
        <v>0</v>
      </c>
      <c r="L15" s="43">
        <f>SUM(I9:I15)</f>
        <v>0</v>
      </c>
      <c r="M15" s="5">
        <f>K15+M8</f>
        <v>0</v>
      </c>
      <c r="N15" s="43">
        <f>L15+N8</f>
        <v>0.08333333333333333</v>
      </c>
    </row>
    <row r="16" spans="1:3" ht="12.75">
      <c r="A16" s="15">
        <f t="shared" si="0"/>
        <v>38729</v>
      </c>
      <c r="B16" s="3">
        <f t="shared" si="1"/>
        <v>38729</v>
      </c>
      <c r="C16" t="s">
        <v>207</v>
      </c>
    </row>
    <row r="17" spans="1:2" ht="12.75">
      <c r="A17" s="15">
        <f t="shared" si="0"/>
        <v>38730</v>
      </c>
      <c r="B17" s="3">
        <f t="shared" si="1"/>
        <v>38730</v>
      </c>
    </row>
    <row r="18" spans="1:17" ht="12.75">
      <c r="A18" s="60">
        <f t="shared" si="0"/>
        <v>38731</v>
      </c>
      <c r="B18" s="3">
        <f t="shared" si="1"/>
        <v>38731</v>
      </c>
      <c r="C18" t="s">
        <v>207</v>
      </c>
      <c r="O18" s="24"/>
      <c r="P18" s="42"/>
      <c r="Q18" s="41"/>
    </row>
    <row r="19" spans="1:17" ht="12.75">
      <c r="A19" s="60">
        <f t="shared" si="0"/>
        <v>38732</v>
      </c>
      <c r="B19" s="3">
        <f t="shared" si="1"/>
        <v>38732</v>
      </c>
      <c r="P19" s="42"/>
      <c r="Q19" s="41"/>
    </row>
    <row r="20" spans="1:17" ht="12.75">
      <c r="A20" s="60">
        <f t="shared" si="0"/>
        <v>38733</v>
      </c>
      <c r="B20" s="3">
        <f t="shared" si="1"/>
        <v>38733</v>
      </c>
      <c r="Q20" s="41"/>
    </row>
    <row r="21" spans="1:17" ht="12.75">
      <c r="A21" s="60">
        <f t="shared" si="0"/>
        <v>38734</v>
      </c>
      <c r="B21" s="3">
        <f t="shared" si="1"/>
        <v>38734</v>
      </c>
      <c r="C21" t="s">
        <v>207</v>
      </c>
      <c r="Q21" s="41"/>
    </row>
    <row r="22" spans="1:17" ht="12.75">
      <c r="A22" s="60">
        <f t="shared" si="0"/>
        <v>38735</v>
      </c>
      <c r="B22" s="3">
        <f t="shared" si="1"/>
        <v>38735</v>
      </c>
      <c r="J22" s="7"/>
      <c r="K22" s="5">
        <f>SUM(H16:H22)</f>
        <v>0</v>
      </c>
      <c r="L22" s="43">
        <f>SUM(I16:I22)</f>
        <v>0</v>
      </c>
      <c r="M22" s="5">
        <f>K22+M15</f>
        <v>0</v>
      </c>
      <c r="N22" s="43">
        <f>L22+N15</f>
        <v>0.08333333333333333</v>
      </c>
      <c r="Q22" s="41"/>
    </row>
    <row r="23" spans="1:17" ht="12.75">
      <c r="A23" s="60">
        <f t="shared" si="0"/>
        <v>38736</v>
      </c>
      <c r="B23" s="3">
        <f t="shared" si="1"/>
        <v>38736</v>
      </c>
      <c r="C23" t="s">
        <v>207</v>
      </c>
      <c r="Q23" s="41"/>
    </row>
    <row r="24" spans="1:2" ht="12.75">
      <c r="A24" s="60">
        <f t="shared" si="0"/>
        <v>38737</v>
      </c>
      <c r="B24" s="3">
        <f t="shared" si="1"/>
        <v>38737</v>
      </c>
    </row>
    <row r="25" spans="1:3" ht="12.75">
      <c r="A25" s="59">
        <f t="shared" si="0"/>
        <v>38738</v>
      </c>
      <c r="B25" s="3">
        <f t="shared" si="1"/>
        <v>38738</v>
      </c>
      <c r="C25" t="s">
        <v>208</v>
      </c>
    </row>
    <row r="26" spans="1:3" ht="12.75">
      <c r="A26" s="59">
        <f t="shared" si="0"/>
        <v>38739</v>
      </c>
      <c r="B26" s="3">
        <f t="shared" si="1"/>
        <v>38739</v>
      </c>
      <c r="C26" t="s">
        <v>209</v>
      </c>
    </row>
    <row r="27" spans="1:3" ht="12.75">
      <c r="A27" s="59">
        <f t="shared" si="0"/>
        <v>38740</v>
      </c>
      <c r="B27" s="3">
        <f t="shared" si="1"/>
        <v>38740</v>
      </c>
      <c r="C27" t="s">
        <v>210</v>
      </c>
    </row>
    <row r="28" spans="1:3" ht="12.75">
      <c r="A28" s="59">
        <f t="shared" si="0"/>
        <v>38741</v>
      </c>
      <c r="B28" s="3">
        <f t="shared" si="1"/>
        <v>38741</v>
      </c>
      <c r="C28" t="s">
        <v>209</v>
      </c>
    </row>
    <row r="29" spans="1:14" ht="12.75">
      <c r="A29" s="59">
        <f t="shared" si="0"/>
        <v>38742</v>
      </c>
      <c r="B29" s="3">
        <f t="shared" si="1"/>
        <v>38742</v>
      </c>
      <c r="C29" t="s">
        <v>211</v>
      </c>
      <c r="J29" s="7"/>
      <c r="K29" s="5">
        <f>SUM(H23:H29)</f>
        <v>0</v>
      </c>
      <c r="L29" s="43">
        <f>SUM(I23:I29)</f>
        <v>0</v>
      </c>
      <c r="M29" s="5">
        <f>K29+M22</f>
        <v>0</v>
      </c>
      <c r="N29" s="43">
        <f>L29+N22</f>
        <v>0.08333333333333333</v>
      </c>
    </row>
    <row r="30" spans="1:3" ht="12.75">
      <c r="A30" s="59">
        <f t="shared" si="0"/>
        <v>38743</v>
      </c>
      <c r="B30" s="3">
        <f t="shared" si="1"/>
        <v>38743</v>
      </c>
      <c r="C30" t="s">
        <v>209</v>
      </c>
    </row>
    <row r="31" spans="1:3" ht="12.75">
      <c r="A31" s="59">
        <f t="shared" si="0"/>
        <v>38744</v>
      </c>
      <c r="B31" s="3">
        <f t="shared" si="1"/>
        <v>38744</v>
      </c>
      <c r="C31" t="s">
        <v>201</v>
      </c>
    </row>
    <row r="32" spans="1:3" ht="12.75">
      <c r="A32" s="49">
        <f t="shared" si="0"/>
        <v>38745</v>
      </c>
      <c r="B32" s="3">
        <f t="shared" si="1"/>
        <v>38745</v>
      </c>
      <c r="C32" t="s">
        <v>208</v>
      </c>
    </row>
    <row r="33" spans="1:3" ht="12.75">
      <c r="A33" s="49">
        <f t="shared" si="0"/>
        <v>38746</v>
      </c>
      <c r="B33" s="3">
        <f t="shared" si="1"/>
        <v>38746</v>
      </c>
      <c r="C33" t="s">
        <v>209</v>
      </c>
    </row>
    <row r="34" spans="1:3" ht="12.75">
      <c r="A34" s="49">
        <f t="shared" si="0"/>
        <v>38747</v>
      </c>
      <c r="B34" s="3">
        <f t="shared" si="1"/>
        <v>38747</v>
      </c>
      <c r="C34" t="s">
        <v>210</v>
      </c>
    </row>
    <row r="35" spans="1:9" ht="12.75">
      <c r="A35" s="49">
        <f t="shared" si="0"/>
        <v>38748</v>
      </c>
      <c r="B35" s="3">
        <f t="shared" si="1"/>
        <v>38748</v>
      </c>
      <c r="C35" t="s">
        <v>209</v>
      </c>
      <c r="I35" s="47"/>
    </row>
    <row r="36" spans="1:14" ht="12.75">
      <c r="A36" s="49">
        <f t="shared" si="0"/>
        <v>38749</v>
      </c>
      <c r="B36" s="3">
        <f t="shared" si="1"/>
        <v>38749</v>
      </c>
      <c r="C36" t="s">
        <v>211</v>
      </c>
      <c r="J36" s="7"/>
      <c r="K36" s="5">
        <f>SUM(H30:H36)</f>
        <v>0</v>
      </c>
      <c r="L36" s="43">
        <f>SUM(I30:I36)</f>
        <v>0</v>
      </c>
      <c r="M36" s="5">
        <f>K36+M29</f>
        <v>0</v>
      </c>
      <c r="N36" s="43">
        <f>L36+N29</f>
        <v>0.08333333333333333</v>
      </c>
    </row>
    <row r="37" spans="1:3" ht="12.75">
      <c r="A37" s="49">
        <f t="shared" si="0"/>
        <v>38750</v>
      </c>
      <c r="B37" s="3">
        <f t="shared" si="1"/>
        <v>38750</v>
      </c>
      <c r="C37" t="s">
        <v>209</v>
      </c>
    </row>
    <row r="38" spans="1:3" ht="12.75">
      <c r="A38" s="49">
        <f t="shared" si="0"/>
        <v>38751</v>
      </c>
      <c r="B38" s="3">
        <f t="shared" si="1"/>
        <v>38751</v>
      </c>
      <c r="C38" t="s">
        <v>201</v>
      </c>
    </row>
    <row r="39" spans="1:3" ht="12.75">
      <c r="A39" s="58">
        <f t="shared" si="0"/>
        <v>38752</v>
      </c>
      <c r="B39" s="3">
        <f t="shared" si="1"/>
        <v>38752</v>
      </c>
      <c r="C39" t="s">
        <v>263</v>
      </c>
    </row>
    <row r="40" spans="1:3" ht="12.75">
      <c r="A40" s="58">
        <f t="shared" si="0"/>
        <v>38753</v>
      </c>
      <c r="B40" s="3">
        <f t="shared" si="1"/>
        <v>38753</v>
      </c>
      <c r="C40" t="s">
        <v>209</v>
      </c>
    </row>
    <row r="41" spans="1:3" ht="12.75">
      <c r="A41" s="58">
        <f t="shared" si="0"/>
        <v>38754</v>
      </c>
      <c r="B41" s="3">
        <f t="shared" si="1"/>
        <v>38754</v>
      </c>
      <c r="C41" t="s">
        <v>210</v>
      </c>
    </row>
    <row r="42" spans="1:3" ht="12.75">
      <c r="A42" s="58">
        <f t="shared" si="0"/>
        <v>38755</v>
      </c>
      <c r="B42" s="3">
        <f t="shared" si="1"/>
        <v>38755</v>
      </c>
      <c r="C42" t="s">
        <v>209</v>
      </c>
    </row>
    <row r="43" spans="1:14" ht="12.75">
      <c r="A43" s="58">
        <f t="shared" si="0"/>
        <v>38756</v>
      </c>
      <c r="B43" s="3">
        <f t="shared" si="1"/>
        <v>38756</v>
      </c>
      <c r="C43" t="s">
        <v>264</v>
      </c>
      <c r="J43" s="7"/>
      <c r="K43" s="5">
        <f>SUM(H37:H43)</f>
        <v>0</v>
      </c>
      <c r="L43" s="43">
        <f>SUM(I37:I43)</f>
        <v>0</v>
      </c>
      <c r="M43" s="5">
        <f>K43+M36</f>
        <v>0</v>
      </c>
      <c r="N43" s="43">
        <f>L43+N36</f>
        <v>0.08333333333333333</v>
      </c>
    </row>
    <row r="44" spans="1:3" ht="12.75">
      <c r="A44" s="58">
        <f t="shared" si="0"/>
        <v>38757</v>
      </c>
      <c r="B44" s="3">
        <f t="shared" si="1"/>
        <v>38757</v>
      </c>
      <c r="C44" t="s">
        <v>266</v>
      </c>
    </row>
    <row r="45" spans="1:3" ht="12.75">
      <c r="A45" s="58">
        <f t="shared" si="0"/>
        <v>38758</v>
      </c>
      <c r="B45" s="3">
        <f t="shared" si="1"/>
        <v>38758</v>
      </c>
      <c r="C45" t="s">
        <v>201</v>
      </c>
    </row>
    <row r="46" spans="1:3" ht="12.75">
      <c r="A46" s="60">
        <f t="shared" si="0"/>
        <v>38759</v>
      </c>
      <c r="B46" s="3">
        <f t="shared" si="1"/>
        <v>38759</v>
      </c>
      <c r="C46" t="s">
        <v>265</v>
      </c>
    </row>
    <row r="47" spans="1:3" ht="12.75">
      <c r="A47" s="60">
        <f t="shared" si="0"/>
        <v>38760</v>
      </c>
      <c r="B47" s="3">
        <f t="shared" si="1"/>
        <v>38760</v>
      </c>
      <c r="C47" t="s">
        <v>209</v>
      </c>
    </row>
    <row r="48" spans="1:3" ht="12.75">
      <c r="A48" s="60">
        <f t="shared" si="0"/>
        <v>38761</v>
      </c>
      <c r="B48" s="3">
        <f t="shared" si="1"/>
        <v>38761</v>
      </c>
      <c r="C48" t="s">
        <v>212</v>
      </c>
    </row>
    <row r="49" spans="1:10" ht="12.75">
      <c r="A49" s="60">
        <f t="shared" si="0"/>
        <v>38762</v>
      </c>
      <c r="B49" s="3">
        <f t="shared" si="1"/>
        <v>38762</v>
      </c>
      <c r="C49" t="s">
        <v>209</v>
      </c>
      <c r="J49" s="7"/>
    </row>
    <row r="50" spans="1:14" ht="12.75">
      <c r="A50" s="60">
        <f t="shared" si="0"/>
        <v>38763</v>
      </c>
      <c r="B50" s="3">
        <f t="shared" si="1"/>
        <v>38763</v>
      </c>
      <c r="C50" t="s">
        <v>211</v>
      </c>
      <c r="J50" s="7"/>
      <c r="K50" s="5">
        <f>SUM(H44:H50)</f>
        <v>0</v>
      </c>
      <c r="L50" s="43">
        <f>SUM(I44:I50)</f>
        <v>0</v>
      </c>
      <c r="M50" s="5">
        <f>K50+M43</f>
        <v>0</v>
      </c>
      <c r="N50" s="43">
        <f>L50+N43</f>
        <v>0.08333333333333333</v>
      </c>
    </row>
    <row r="51" spans="1:3" ht="12.75">
      <c r="A51" s="60">
        <f t="shared" si="0"/>
        <v>38764</v>
      </c>
      <c r="B51" s="3">
        <f t="shared" si="1"/>
        <v>38764</v>
      </c>
      <c r="C51" t="s">
        <v>266</v>
      </c>
    </row>
    <row r="52" spans="1:3" ht="12.75">
      <c r="A52" s="60">
        <f t="shared" si="0"/>
        <v>38765</v>
      </c>
      <c r="B52" s="3">
        <f t="shared" si="1"/>
        <v>38765</v>
      </c>
      <c r="C52" t="s">
        <v>201</v>
      </c>
    </row>
    <row r="53" spans="1:3" ht="12.75">
      <c r="A53" s="59">
        <f t="shared" si="0"/>
        <v>38766</v>
      </c>
      <c r="B53" s="3">
        <f t="shared" si="1"/>
        <v>38766</v>
      </c>
      <c r="C53" t="s">
        <v>278</v>
      </c>
    </row>
    <row r="54" spans="1:3" ht="12.75">
      <c r="A54" s="59">
        <f t="shared" si="0"/>
        <v>38767</v>
      </c>
      <c r="B54" s="3">
        <f t="shared" si="1"/>
        <v>38767</v>
      </c>
      <c r="C54" t="s">
        <v>209</v>
      </c>
    </row>
    <row r="55" spans="1:3" ht="12.75">
      <c r="A55" s="59">
        <f t="shared" si="0"/>
        <v>38768</v>
      </c>
      <c r="B55" s="3">
        <f t="shared" si="1"/>
        <v>38768</v>
      </c>
      <c r="C55" t="s">
        <v>212</v>
      </c>
    </row>
    <row r="56" spans="1:3" ht="12.75">
      <c r="A56" s="59">
        <f t="shared" si="0"/>
        <v>38769</v>
      </c>
      <c r="B56" s="3">
        <f t="shared" si="1"/>
        <v>38769</v>
      </c>
      <c r="C56" t="s">
        <v>209</v>
      </c>
    </row>
    <row r="57" spans="1:14" ht="12.75">
      <c r="A57" s="59">
        <f t="shared" si="0"/>
        <v>38770</v>
      </c>
      <c r="B57" s="3">
        <f t="shared" si="1"/>
        <v>38770</v>
      </c>
      <c r="C57" t="s">
        <v>211</v>
      </c>
      <c r="J57" s="7"/>
      <c r="K57" s="5">
        <f>SUM(H51:H57)</f>
        <v>0</v>
      </c>
      <c r="L57" s="43">
        <f>SUM(I51:I57)</f>
        <v>0</v>
      </c>
      <c r="M57" s="5">
        <f>K57+M50</f>
        <v>0</v>
      </c>
      <c r="N57" s="43">
        <f>L57+N50</f>
        <v>0.08333333333333333</v>
      </c>
    </row>
    <row r="58" spans="1:3" ht="12.75">
      <c r="A58" s="59">
        <f t="shared" si="0"/>
        <v>38771</v>
      </c>
      <c r="B58" s="3">
        <f t="shared" si="1"/>
        <v>38771</v>
      </c>
      <c r="C58" t="s">
        <v>266</v>
      </c>
    </row>
    <row r="59" spans="1:3" ht="12.75">
      <c r="A59" s="59">
        <f t="shared" si="0"/>
        <v>38772</v>
      </c>
      <c r="B59" s="3">
        <f t="shared" si="1"/>
        <v>38772</v>
      </c>
      <c r="C59" t="s">
        <v>201</v>
      </c>
    </row>
    <row r="60" spans="1:3" ht="12.75">
      <c r="A60" s="49">
        <f t="shared" si="0"/>
        <v>38773</v>
      </c>
      <c r="B60" s="3">
        <f t="shared" si="1"/>
        <v>38773</v>
      </c>
      <c r="C60" t="s">
        <v>205</v>
      </c>
    </row>
    <row r="61" spans="1:3" ht="12.75">
      <c r="A61" s="49">
        <f t="shared" si="0"/>
        <v>38774</v>
      </c>
      <c r="B61" s="3">
        <f t="shared" si="1"/>
        <v>38774</v>
      </c>
      <c r="C61" t="s">
        <v>206</v>
      </c>
    </row>
    <row r="62" spans="1:3" ht="12.75">
      <c r="A62" s="49">
        <f t="shared" si="0"/>
        <v>38775</v>
      </c>
      <c r="B62" s="3">
        <f t="shared" si="1"/>
        <v>38775</v>
      </c>
      <c r="C62" t="s">
        <v>215</v>
      </c>
    </row>
    <row r="63" spans="1:3" ht="12.75">
      <c r="A63" s="49">
        <f t="shared" si="0"/>
        <v>38776</v>
      </c>
      <c r="B63" s="3">
        <f t="shared" si="1"/>
        <v>38776</v>
      </c>
      <c r="C63" t="s">
        <v>225</v>
      </c>
    </row>
    <row r="64" spans="1:14" ht="12.75">
      <c r="A64" s="49">
        <f t="shared" si="0"/>
        <v>38777</v>
      </c>
      <c r="B64" s="3">
        <f t="shared" si="1"/>
        <v>38777</v>
      </c>
      <c r="C64" t="s">
        <v>226</v>
      </c>
      <c r="J64" s="7"/>
      <c r="K64" s="5">
        <f>SUM(H58:H64)</f>
        <v>0</v>
      </c>
      <c r="L64" s="43">
        <f>SUM(I58:I64)</f>
        <v>0</v>
      </c>
      <c r="M64" s="5">
        <f>K64+M57</f>
        <v>0</v>
      </c>
      <c r="N64" s="43">
        <f>L64+N57</f>
        <v>0.08333333333333333</v>
      </c>
    </row>
    <row r="65" spans="1:3" ht="12.75">
      <c r="A65" s="49">
        <f t="shared" si="0"/>
        <v>38778</v>
      </c>
      <c r="B65" s="3">
        <f t="shared" si="1"/>
        <v>38778</v>
      </c>
      <c r="C65" t="s">
        <v>213</v>
      </c>
    </row>
    <row r="66" spans="1:3" ht="12.75">
      <c r="A66" s="49">
        <f t="shared" si="0"/>
        <v>38779</v>
      </c>
      <c r="B66" s="3">
        <f t="shared" si="1"/>
        <v>38779</v>
      </c>
      <c r="C66" t="s">
        <v>213</v>
      </c>
    </row>
    <row r="67" spans="1:9" ht="12.75">
      <c r="A67" s="58">
        <f t="shared" si="0"/>
        <v>38780</v>
      </c>
      <c r="B67" s="3">
        <f t="shared" si="1"/>
        <v>38780</v>
      </c>
      <c r="C67" t="s">
        <v>224</v>
      </c>
      <c r="I67" s="47"/>
    </row>
    <row r="68" spans="1:3" ht="12.75">
      <c r="A68" s="58">
        <f t="shared" si="0"/>
        <v>38781</v>
      </c>
      <c r="B68" s="3">
        <f t="shared" si="1"/>
        <v>38781</v>
      </c>
      <c r="C68" t="s">
        <v>213</v>
      </c>
    </row>
    <row r="69" spans="1:3" ht="12.75">
      <c r="A69" s="58">
        <f t="shared" si="0"/>
        <v>38782</v>
      </c>
      <c r="B69" s="3">
        <f t="shared" si="1"/>
        <v>38782</v>
      </c>
      <c r="C69" t="s">
        <v>223</v>
      </c>
    </row>
    <row r="70" spans="1:3" ht="12.75">
      <c r="A70" s="58">
        <f aca="true" t="shared" si="2" ref="A70:A133">B70</f>
        <v>38783</v>
      </c>
      <c r="B70" s="3">
        <f t="shared" si="1"/>
        <v>38783</v>
      </c>
      <c r="C70" t="s">
        <v>213</v>
      </c>
    </row>
    <row r="71" spans="1:14" ht="12.75">
      <c r="A71" s="58">
        <f t="shared" si="2"/>
        <v>38784</v>
      </c>
      <c r="B71" s="3">
        <f aca="true" t="shared" si="3" ref="B71:B134">B70+1</f>
        <v>38784</v>
      </c>
      <c r="C71" t="s">
        <v>217</v>
      </c>
      <c r="J71" s="7"/>
      <c r="K71" s="5">
        <f>SUM(H65:H71)</f>
        <v>0</v>
      </c>
      <c r="L71" s="43">
        <f>SUM(I65:I71)</f>
        <v>0</v>
      </c>
      <c r="M71" s="5">
        <f>K71+M64</f>
        <v>0</v>
      </c>
      <c r="N71" s="43">
        <f>L71+N64</f>
        <v>0.08333333333333333</v>
      </c>
    </row>
    <row r="72" spans="1:3" ht="12.75">
      <c r="A72" s="58">
        <f t="shared" si="2"/>
        <v>38785</v>
      </c>
      <c r="B72" s="3">
        <f t="shared" si="3"/>
        <v>38785</v>
      </c>
      <c r="C72" t="s">
        <v>213</v>
      </c>
    </row>
    <row r="73" spans="1:3" ht="12.75">
      <c r="A73" s="58">
        <f t="shared" si="2"/>
        <v>38786</v>
      </c>
      <c r="B73" s="3">
        <f t="shared" si="3"/>
        <v>38786</v>
      </c>
      <c r="C73" t="s">
        <v>222</v>
      </c>
    </row>
    <row r="74" spans="1:3" ht="12.75">
      <c r="A74" s="60">
        <f t="shared" si="2"/>
        <v>38787</v>
      </c>
      <c r="B74" s="3">
        <f t="shared" si="3"/>
        <v>38787</v>
      </c>
      <c r="C74" t="s">
        <v>279</v>
      </c>
    </row>
    <row r="75" spans="1:3" ht="12.75">
      <c r="A75" s="60">
        <f t="shared" si="2"/>
        <v>38788</v>
      </c>
      <c r="B75" s="3">
        <f t="shared" si="3"/>
        <v>38788</v>
      </c>
      <c r="C75" t="s">
        <v>213</v>
      </c>
    </row>
    <row r="76" spans="1:3" ht="12.75">
      <c r="A76" s="60">
        <f t="shared" si="2"/>
        <v>38789</v>
      </c>
      <c r="B76" s="3">
        <f t="shared" si="3"/>
        <v>38789</v>
      </c>
      <c r="C76" t="s">
        <v>218</v>
      </c>
    </row>
    <row r="77" spans="1:3" ht="12.75">
      <c r="A77" s="60">
        <f t="shared" si="2"/>
        <v>38790</v>
      </c>
      <c r="B77" s="3">
        <f t="shared" si="3"/>
        <v>38790</v>
      </c>
      <c r="C77" t="s">
        <v>213</v>
      </c>
    </row>
    <row r="78" spans="1:14" ht="12.75">
      <c r="A78" s="60">
        <f t="shared" si="2"/>
        <v>38791</v>
      </c>
      <c r="B78" s="3">
        <f t="shared" si="3"/>
        <v>38791</v>
      </c>
      <c r="C78" t="s">
        <v>219</v>
      </c>
      <c r="J78" s="7"/>
      <c r="K78" s="5">
        <f>SUM(H72:H78)</f>
        <v>0</v>
      </c>
      <c r="L78" s="43">
        <f>SUM(I72:I78)</f>
        <v>0</v>
      </c>
      <c r="M78" s="5">
        <f>K78+M71</f>
        <v>0</v>
      </c>
      <c r="N78" s="43">
        <f>L78+N71</f>
        <v>0.08333333333333333</v>
      </c>
    </row>
    <row r="79" spans="1:3" ht="12.75">
      <c r="A79" s="60">
        <f t="shared" si="2"/>
        <v>38792</v>
      </c>
      <c r="B79" s="3">
        <f t="shared" si="3"/>
        <v>38792</v>
      </c>
      <c r="C79" t="s">
        <v>213</v>
      </c>
    </row>
    <row r="80" spans="1:3" ht="12.75">
      <c r="A80" s="60">
        <f t="shared" si="2"/>
        <v>38793</v>
      </c>
      <c r="B80" s="3">
        <f t="shared" si="3"/>
        <v>38793</v>
      </c>
      <c r="C80" t="s">
        <v>222</v>
      </c>
    </row>
    <row r="81" spans="1:3" ht="12.75">
      <c r="A81" s="59">
        <f t="shared" si="2"/>
        <v>38794</v>
      </c>
      <c r="B81" s="3">
        <f t="shared" si="3"/>
        <v>38794</v>
      </c>
      <c r="C81" t="s">
        <v>220</v>
      </c>
    </row>
    <row r="82" spans="1:3" ht="12.75">
      <c r="A82" s="59">
        <f t="shared" si="2"/>
        <v>38795</v>
      </c>
      <c r="B82" s="3">
        <f t="shared" si="3"/>
        <v>38795</v>
      </c>
      <c r="C82" t="s">
        <v>221</v>
      </c>
    </row>
    <row r="83" spans="1:3" ht="12.75">
      <c r="A83" s="59">
        <f t="shared" si="2"/>
        <v>38796</v>
      </c>
      <c r="B83" s="3">
        <f t="shared" si="3"/>
        <v>38796</v>
      </c>
      <c r="C83" t="s">
        <v>218</v>
      </c>
    </row>
    <row r="84" spans="1:3" ht="12.75">
      <c r="A84" s="59">
        <f t="shared" si="2"/>
        <v>38797</v>
      </c>
      <c r="B84" s="3">
        <f t="shared" si="3"/>
        <v>38797</v>
      </c>
      <c r="C84" t="s">
        <v>213</v>
      </c>
    </row>
    <row r="85" spans="1:14" ht="12.75">
      <c r="A85" s="59">
        <f t="shared" si="2"/>
        <v>38798</v>
      </c>
      <c r="B85" s="3">
        <f t="shared" si="3"/>
        <v>38798</v>
      </c>
      <c r="C85" t="s">
        <v>219</v>
      </c>
      <c r="J85" s="7"/>
      <c r="K85" s="5">
        <f>SUM(H79:H85)</f>
        <v>0</v>
      </c>
      <c r="L85" s="43">
        <f>SUM(I79:I85)</f>
        <v>0</v>
      </c>
      <c r="M85" s="5">
        <f>K85+M78</f>
        <v>0</v>
      </c>
      <c r="N85" s="43">
        <f>L85+N78</f>
        <v>0.08333333333333333</v>
      </c>
    </row>
    <row r="86" spans="1:3" ht="12.75">
      <c r="A86" s="59">
        <f t="shared" si="2"/>
        <v>38799</v>
      </c>
      <c r="B86" s="3">
        <f t="shared" si="3"/>
        <v>38799</v>
      </c>
      <c r="C86" t="s">
        <v>213</v>
      </c>
    </row>
    <row r="87" spans="1:3" ht="12.75">
      <c r="A87" s="59">
        <f t="shared" si="2"/>
        <v>38800</v>
      </c>
      <c r="B87" s="3">
        <f t="shared" si="3"/>
        <v>38800</v>
      </c>
      <c r="C87" t="s">
        <v>222</v>
      </c>
    </row>
    <row r="88" spans="1:3" ht="12.75">
      <c r="A88" s="49">
        <f t="shared" si="2"/>
        <v>38801</v>
      </c>
      <c r="B88" s="3">
        <f t="shared" si="3"/>
        <v>38801</v>
      </c>
      <c r="C88" t="s">
        <v>270</v>
      </c>
    </row>
    <row r="89" spans="1:3" ht="12.75">
      <c r="A89" s="49">
        <f t="shared" si="2"/>
        <v>38802</v>
      </c>
      <c r="B89" s="3">
        <f t="shared" si="3"/>
        <v>38802</v>
      </c>
      <c r="C89" t="s">
        <v>221</v>
      </c>
    </row>
    <row r="90" spans="1:3" ht="12.75">
      <c r="A90" s="49">
        <f t="shared" si="2"/>
        <v>38803</v>
      </c>
      <c r="B90" s="3">
        <f t="shared" si="3"/>
        <v>38803</v>
      </c>
      <c r="C90" t="s">
        <v>218</v>
      </c>
    </row>
    <row r="91" spans="1:3" ht="12.75">
      <c r="A91" s="49">
        <f t="shared" si="2"/>
        <v>38804</v>
      </c>
      <c r="B91" s="3">
        <f t="shared" si="3"/>
        <v>38804</v>
      </c>
      <c r="C91" t="s">
        <v>213</v>
      </c>
    </row>
    <row r="92" spans="1:14" ht="12.75">
      <c r="A92" s="49">
        <f t="shared" si="2"/>
        <v>38805</v>
      </c>
      <c r="B92" s="3">
        <f t="shared" si="3"/>
        <v>38805</v>
      </c>
      <c r="C92" t="s">
        <v>219</v>
      </c>
      <c r="J92" s="7"/>
      <c r="K92" s="5">
        <f>SUM(H86:H92)</f>
        <v>0</v>
      </c>
      <c r="L92" s="43">
        <f>SUM(I86:I92)</f>
        <v>0</v>
      </c>
      <c r="M92" s="5">
        <f>K92+M85</f>
        <v>0</v>
      </c>
      <c r="N92" s="43">
        <f>L92+N85</f>
        <v>0.08333333333333333</v>
      </c>
    </row>
    <row r="93" spans="1:3" ht="12.75">
      <c r="A93" s="49">
        <f t="shared" si="2"/>
        <v>38806</v>
      </c>
      <c r="B93" s="3">
        <f t="shared" si="3"/>
        <v>38806</v>
      </c>
      <c r="C93" t="s">
        <v>213</v>
      </c>
    </row>
    <row r="94" spans="1:3" ht="12.75">
      <c r="A94" s="49">
        <f t="shared" si="2"/>
        <v>38807</v>
      </c>
      <c r="B94" s="3">
        <f t="shared" si="3"/>
        <v>38807</v>
      </c>
      <c r="C94" t="s">
        <v>222</v>
      </c>
    </row>
    <row r="95" spans="1:3" ht="12.75">
      <c r="A95" s="58">
        <f t="shared" si="2"/>
        <v>38808</v>
      </c>
      <c r="B95" s="3">
        <f t="shared" si="3"/>
        <v>38808</v>
      </c>
      <c r="C95" t="s">
        <v>220</v>
      </c>
    </row>
    <row r="96" spans="1:3" ht="12.75">
      <c r="A96" s="58">
        <f t="shared" si="2"/>
        <v>38809</v>
      </c>
      <c r="B96" s="3">
        <f t="shared" si="3"/>
        <v>38809</v>
      </c>
      <c r="C96" t="s">
        <v>221</v>
      </c>
    </row>
    <row r="97" spans="1:3" ht="12.75">
      <c r="A97" s="58">
        <f t="shared" si="2"/>
        <v>38810</v>
      </c>
      <c r="B97" s="3">
        <f t="shared" si="3"/>
        <v>38810</v>
      </c>
      <c r="C97" t="s">
        <v>214</v>
      </c>
    </row>
    <row r="98" spans="1:3" ht="12.75">
      <c r="A98" s="58">
        <f t="shared" si="2"/>
        <v>38811</v>
      </c>
      <c r="B98" s="3">
        <f t="shared" si="3"/>
        <v>38811</v>
      </c>
      <c r="C98" t="s">
        <v>213</v>
      </c>
    </row>
    <row r="99" spans="1:14" ht="12.75">
      <c r="A99" s="58">
        <f t="shared" si="2"/>
        <v>38812</v>
      </c>
      <c r="B99" s="3">
        <f t="shared" si="3"/>
        <v>38812</v>
      </c>
      <c r="C99" t="s">
        <v>215</v>
      </c>
      <c r="J99" s="7"/>
      <c r="K99" s="5">
        <f>SUM(H93:H99)</f>
        <v>0</v>
      </c>
      <c r="L99" s="43">
        <f>SUM(I93:I99)</f>
        <v>0</v>
      </c>
      <c r="M99" s="5">
        <f>K99+M92</f>
        <v>0</v>
      </c>
      <c r="N99" s="43">
        <f>L99+N92</f>
        <v>0.08333333333333333</v>
      </c>
    </row>
    <row r="100" spans="1:3" ht="12.75">
      <c r="A100" s="58">
        <f t="shared" si="2"/>
        <v>38813</v>
      </c>
      <c r="B100" s="3">
        <f t="shared" si="3"/>
        <v>38813</v>
      </c>
      <c r="C100" t="s">
        <v>216</v>
      </c>
    </row>
    <row r="101" spans="1:3" ht="12.75">
      <c r="A101" s="61">
        <f t="shared" si="2"/>
        <v>38814</v>
      </c>
      <c r="B101" s="3">
        <f t="shared" si="3"/>
        <v>38814</v>
      </c>
      <c r="C101" t="s">
        <v>202</v>
      </c>
    </row>
    <row r="102" spans="1:3" ht="12.75">
      <c r="A102" s="61">
        <f t="shared" si="2"/>
        <v>38815</v>
      </c>
      <c r="B102" s="3">
        <f t="shared" si="3"/>
        <v>38815</v>
      </c>
      <c r="C102" t="s">
        <v>202</v>
      </c>
    </row>
    <row r="103" spans="1:3" ht="12.75">
      <c r="A103" s="61">
        <f t="shared" si="2"/>
        <v>38816</v>
      </c>
      <c r="B103" s="3">
        <f t="shared" si="3"/>
        <v>38816</v>
      </c>
      <c r="C103" t="s">
        <v>202</v>
      </c>
    </row>
    <row r="104" spans="1:3" ht="12.75">
      <c r="A104" s="61">
        <f t="shared" si="2"/>
        <v>38817</v>
      </c>
      <c r="B104" s="3">
        <f t="shared" si="3"/>
        <v>38817</v>
      </c>
      <c r="C104" t="s">
        <v>215</v>
      </c>
    </row>
    <row r="105" spans="1:3" ht="12.75">
      <c r="A105" s="61">
        <f t="shared" si="2"/>
        <v>38818</v>
      </c>
      <c r="B105" s="3">
        <f t="shared" si="3"/>
        <v>38818</v>
      </c>
      <c r="C105" t="s">
        <v>217</v>
      </c>
    </row>
    <row r="106" spans="1:14" ht="12.75">
      <c r="A106" s="61">
        <f t="shared" si="2"/>
        <v>38819</v>
      </c>
      <c r="B106" s="3">
        <f t="shared" si="3"/>
        <v>38819</v>
      </c>
      <c r="C106" t="s">
        <v>213</v>
      </c>
      <c r="J106" s="7"/>
      <c r="K106" s="5">
        <f>SUM(H100:H106)</f>
        <v>0</v>
      </c>
      <c r="L106" s="43">
        <f>SUM(I100:I106)</f>
        <v>0</v>
      </c>
      <c r="M106" s="5">
        <f>K106+M99</f>
        <v>0</v>
      </c>
      <c r="N106" s="43">
        <f>L106+N99</f>
        <v>0.08333333333333333</v>
      </c>
    </row>
    <row r="107" spans="1:3" ht="12.75">
      <c r="A107" s="61">
        <f t="shared" si="2"/>
        <v>38820</v>
      </c>
      <c r="B107" s="3">
        <f t="shared" si="3"/>
        <v>38820</v>
      </c>
      <c r="C107" t="s">
        <v>217</v>
      </c>
    </row>
    <row r="108" spans="1:3" ht="12.75">
      <c r="A108" s="61">
        <f t="shared" si="2"/>
        <v>38821</v>
      </c>
      <c r="B108" s="3">
        <f t="shared" si="3"/>
        <v>38821</v>
      </c>
      <c r="C108" t="s">
        <v>213</v>
      </c>
    </row>
    <row r="109" spans="1:3" ht="12.75">
      <c r="A109" s="61">
        <f t="shared" si="2"/>
        <v>38822</v>
      </c>
      <c r="B109" s="3">
        <f t="shared" si="3"/>
        <v>38822</v>
      </c>
      <c r="C109" t="s">
        <v>203</v>
      </c>
    </row>
    <row r="110" spans="1:3" ht="12.75">
      <c r="A110" s="15">
        <f t="shared" si="2"/>
        <v>38823</v>
      </c>
      <c r="B110" s="3">
        <f t="shared" si="3"/>
        <v>38823</v>
      </c>
      <c r="C110" t="s">
        <v>271</v>
      </c>
    </row>
    <row r="111" spans="1:2" ht="12.75">
      <c r="A111" s="15">
        <f t="shared" si="2"/>
        <v>38824</v>
      </c>
      <c r="B111" s="3">
        <f t="shared" si="3"/>
        <v>38824</v>
      </c>
    </row>
    <row r="112" spans="1:2" ht="12.75">
      <c r="A112" s="15">
        <f t="shared" si="2"/>
        <v>38825</v>
      </c>
      <c r="B112" s="3">
        <f t="shared" si="3"/>
        <v>38825</v>
      </c>
    </row>
    <row r="113" spans="1:14" ht="12.75">
      <c r="A113" s="15">
        <f t="shared" si="2"/>
        <v>38826</v>
      </c>
      <c r="B113" s="3">
        <f t="shared" si="3"/>
        <v>38826</v>
      </c>
      <c r="J113" s="7"/>
      <c r="K113" s="5">
        <f>SUM(H107:H113)</f>
        <v>0</v>
      </c>
      <c r="L113" s="43">
        <f>SUM(I107:I113)</f>
        <v>0</v>
      </c>
      <c r="M113" s="5">
        <f>K113+M106</f>
        <v>0</v>
      </c>
      <c r="N113" s="43">
        <f>L113+N106</f>
        <v>0.08333333333333333</v>
      </c>
    </row>
    <row r="114" spans="1:2" ht="12.75">
      <c r="A114" s="15">
        <f t="shared" si="2"/>
        <v>38827</v>
      </c>
      <c r="B114" s="3">
        <f t="shared" si="3"/>
        <v>38827</v>
      </c>
    </row>
    <row r="115" spans="1:2" ht="12.75">
      <c r="A115" s="15">
        <f t="shared" si="2"/>
        <v>38828</v>
      </c>
      <c r="B115" s="3">
        <f t="shared" si="3"/>
        <v>38828</v>
      </c>
    </row>
    <row r="116" spans="1:3" ht="12.75">
      <c r="A116" s="15">
        <f t="shared" si="2"/>
        <v>38829</v>
      </c>
      <c r="B116" s="3">
        <f t="shared" si="3"/>
        <v>38829</v>
      </c>
      <c r="C116" t="s">
        <v>336</v>
      </c>
    </row>
    <row r="117" spans="1:131" ht="12.75">
      <c r="A117" s="15">
        <f t="shared" si="2"/>
        <v>38830</v>
      </c>
      <c r="B117" s="3">
        <f t="shared" si="3"/>
        <v>38830</v>
      </c>
      <c r="C117" t="s">
        <v>337</v>
      </c>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c r="AS117" s="67"/>
      <c r="AT117" s="67"/>
      <c r="AU117" s="67"/>
      <c r="AV117" s="67"/>
      <c r="AW117" s="67"/>
      <c r="AX117" s="67"/>
      <c r="AY117" s="67"/>
      <c r="AZ117" s="67"/>
      <c r="BA117" s="67"/>
      <c r="BB117" s="67"/>
      <c r="BC117" s="67"/>
      <c r="BD117" s="67"/>
      <c r="BE117" s="67"/>
      <c r="BF117" s="67"/>
      <c r="BG117" s="67"/>
      <c r="BH117" s="67"/>
      <c r="BI117" s="67"/>
      <c r="BJ117" s="67"/>
      <c r="BK117" s="67"/>
      <c r="BL117" s="67"/>
      <c r="BM117" s="67"/>
      <c r="BN117" s="67"/>
      <c r="BO117" s="67"/>
      <c r="BP117" s="67"/>
      <c r="BQ117" s="67"/>
      <c r="BR117" s="67"/>
      <c r="BS117" s="67"/>
      <c r="BT117" s="67"/>
      <c r="BU117" s="67"/>
      <c r="BV117" s="67"/>
      <c r="BW117" s="67"/>
      <c r="BX117" s="67"/>
      <c r="BY117" s="67"/>
      <c r="BZ117" s="67"/>
      <c r="CA117" s="67"/>
      <c r="CB117" s="67"/>
      <c r="CC117" s="67"/>
      <c r="CD117" s="67"/>
      <c r="CE117" s="67"/>
      <c r="CF117" s="67"/>
      <c r="CG117" s="67"/>
      <c r="CH117" s="67"/>
      <c r="CI117" s="67"/>
      <c r="CJ117" s="67"/>
      <c r="CK117" s="67"/>
      <c r="CL117" s="67"/>
      <c r="CM117" s="67"/>
      <c r="CN117" s="67"/>
      <c r="CO117" s="67"/>
      <c r="CP117" s="67"/>
      <c r="CQ117" s="67"/>
      <c r="CR117" s="67"/>
      <c r="CS117" s="67"/>
      <c r="CT117" s="67"/>
      <c r="CU117" s="67"/>
      <c r="CV117" s="67"/>
      <c r="CW117" s="67"/>
      <c r="CX117" s="67"/>
      <c r="CY117" s="67"/>
      <c r="CZ117" s="67"/>
      <c r="DA117" s="67"/>
      <c r="DB117" s="67"/>
      <c r="DC117" s="67"/>
      <c r="DD117" s="67"/>
      <c r="DE117" s="67"/>
      <c r="DF117" s="67"/>
      <c r="DG117" s="67"/>
      <c r="DH117" s="67"/>
      <c r="DI117" s="67"/>
      <c r="DJ117" s="67"/>
      <c r="DK117" s="67"/>
      <c r="DL117" s="67"/>
      <c r="DM117" s="67"/>
      <c r="DN117" s="67"/>
      <c r="DO117" s="67"/>
      <c r="DP117" s="67"/>
      <c r="DQ117" s="67"/>
      <c r="DR117" s="67"/>
      <c r="DS117" s="67"/>
      <c r="DT117" s="67"/>
      <c r="DU117" s="67"/>
      <c r="DV117" s="67"/>
      <c r="DW117" s="67"/>
      <c r="DX117" s="67"/>
      <c r="DY117" s="67"/>
      <c r="DZ117" s="67"/>
      <c r="EA117" s="67"/>
    </row>
    <row r="118" spans="1:131" ht="12.75">
      <c r="A118" s="15">
        <f t="shared" si="2"/>
        <v>38831</v>
      </c>
      <c r="B118" s="74">
        <f t="shared" si="3"/>
        <v>38831</v>
      </c>
      <c r="C118" t="s">
        <v>370</v>
      </c>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AR118" s="67"/>
      <c r="AS118" s="67"/>
      <c r="AT118" s="67"/>
      <c r="AU118" s="67"/>
      <c r="AV118" s="67"/>
      <c r="AW118" s="67"/>
      <c r="AX118" s="67"/>
      <c r="AY118" s="67"/>
      <c r="AZ118" s="67"/>
      <c r="BA118" s="67"/>
      <c r="BB118" s="67"/>
      <c r="BC118" s="67"/>
      <c r="BD118" s="67"/>
      <c r="BE118" s="67"/>
      <c r="BF118" s="67"/>
      <c r="BG118" s="67"/>
      <c r="BH118" s="67"/>
      <c r="BI118" s="67"/>
      <c r="BJ118" s="67"/>
      <c r="BK118" s="67"/>
      <c r="BL118" s="67"/>
      <c r="BM118" s="67"/>
      <c r="BN118" s="67"/>
      <c r="BO118" s="67"/>
      <c r="BP118" s="67"/>
      <c r="BQ118" s="67"/>
      <c r="BR118" s="67"/>
      <c r="BS118" s="67"/>
      <c r="BT118" s="67"/>
      <c r="BU118" s="67"/>
      <c r="BV118" s="67"/>
      <c r="BW118" s="67"/>
      <c r="BX118" s="67"/>
      <c r="BY118" s="67"/>
      <c r="BZ118" s="67"/>
      <c r="CA118" s="67"/>
      <c r="CB118" s="67"/>
      <c r="CC118" s="67"/>
      <c r="CD118" s="6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c r="DT118" s="67"/>
      <c r="DU118" s="67"/>
      <c r="DV118" s="67"/>
      <c r="DW118" s="67"/>
      <c r="DX118" s="67"/>
      <c r="DY118" s="67"/>
      <c r="DZ118" s="67"/>
      <c r="EA118" s="67"/>
    </row>
    <row r="119" spans="1:131" ht="12.75">
      <c r="A119" s="15">
        <f t="shared" si="2"/>
        <v>38832</v>
      </c>
      <c r="B119" s="74">
        <f t="shared" si="3"/>
        <v>38832</v>
      </c>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67"/>
      <c r="AB119" s="67"/>
      <c r="AC119" s="67"/>
      <c r="AD119" s="67"/>
      <c r="AE119" s="67"/>
      <c r="AF119" s="67"/>
      <c r="AG119" s="67"/>
      <c r="AH119" s="67"/>
      <c r="AI119" s="67"/>
      <c r="AJ119" s="67"/>
      <c r="AK119" s="67"/>
      <c r="AL119" s="67"/>
      <c r="AM119" s="67"/>
      <c r="AN119" s="67"/>
      <c r="AO119" s="67"/>
      <c r="AP119" s="67"/>
      <c r="AQ119" s="67"/>
      <c r="AR119" s="67"/>
      <c r="AS119" s="67"/>
      <c r="AT119" s="67"/>
      <c r="AU119" s="67"/>
      <c r="AV119" s="67"/>
      <c r="AW119" s="67"/>
      <c r="AX119" s="67"/>
      <c r="AY119" s="67"/>
      <c r="AZ119" s="67"/>
      <c r="BA119" s="67"/>
      <c r="BB119" s="67"/>
      <c r="BC119" s="67"/>
      <c r="BD119" s="67"/>
      <c r="BE119" s="67"/>
      <c r="BF119" s="67"/>
      <c r="BG119" s="67"/>
      <c r="BH119" s="67"/>
      <c r="BI119" s="67"/>
      <c r="BJ119" s="67"/>
      <c r="BK119" s="67"/>
      <c r="BL119" s="67"/>
      <c r="BM119" s="67"/>
      <c r="BN119" s="67"/>
      <c r="BO119" s="67"/>
      <c r="BP119" s="67"/>
      <c r="BQ119" s="67"/>
      <c r="BR119" s="67"/>
      <c r="BS119" s="67"/>
      <c r="BT119" s="67"/>
      <c r="BU119" s="67"/>
      <c r="BV119" s="67"/>
      <c r="BW119" s="67"/>
      <c r="BX119" s="67"/>
      <c r="BY119" s="67"/>
      <c r="BZ119" s="67"/>
      <c r="CA119" s="67"/>
      <c r="CB119" s="67"/>
      <c r="CC119" s="67"/>
      <c r="CD119" s="6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c r="DA119" s="67"/>
      <c r="DB119" s="67"/>
      <c r="DC119" s="67"/>
      <c r="DD119" s="67"/>
      <c r="DE119" s="67"/>
      <c r="DF119" s="67"/>
      <c r="DG119" s="67"/>
      <c r="DH119" s="67"/>
      <c r="DI119" s="67"/>
      <c r="DJ119" s="67"/>
      <c r="DK119" s="67"/>
      <c r="DL119" s="67"/>
      <c r="DM119" s="67"/>
      <c r="DN119" s="67"/>
      <c r="DO119" s="67"/>
      <c r="DP119" s="67"/>
      <c r="DQ119" s="67"/>
      <c r="DR119" s="67"/>
      <c r="DS119" s="67"/>
      <c r="DT119" s="67"/>
      <c r="DU119" s="67"/>
      <c r="DV119" s="67"/>
      <c r="DW119" s="67"/>
      <c r="DX119" s="67"/>
      <c r="DY119" s="67"/>
      <c r="DZ119" s="67"/>
      <c r="EA119" s="67"/>
    </row>
    <row r="120" spans="1:131" ht="12.75">
      <c r="A120" s="15">
        <f t="shared" si="2"/>
        <v>38833</v>
      </c>
      <c r="B120" s="74">
        <f t="shared" si="3"/>
        <v>38833</v>
      </c>
      <c r="C120" t="s">
        <v>280</v>
      </c>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c r="AS120" s="67"/>
      <c r="AT120" s="67"/>
      <c r="AU120" s="67"/>
      <c r="AV120" s="67"/>
      <c r="AW120" s="67"/>
      <c r="AX120" s="67"/>
      <c r="AY120" s="67"/>
      <c r="AZ120" s="67"/>
      <c r="BA120" s="67"/>
      <c r="BB120" s="67"/>
      <c r="BC120" s="67"/>
      <c r="BD120" s="67"/>
      <c r="BE120" s="67"/>
      <c r="BF120" s="67"/>
      <c r="BG120" s="67"/>
      <c r="BH120" s="67"/>
      <c r="BI120" s="67"/>
      <c r="BJ120" s="67"/>
      <c r="BK120" s="67"/>
      <c r="BL120" s="67"/>
      <c r="BM120" s="67"/>
      <c r="BN120" s="67"/>
      <c r="BO120" s="67"/>
      <c r="BP120" s="67"/>
      <c r="BQ120" s="67"/>
      <c r="BR120" s="67"/>
      <c r="BS120" s="67"/>
      <c r="BT120" s="67"/>
      <c r="BU120" s="67"/>
      <c r="BV120" s="67"/>
      <c r="BW120" s="67"/>
      <c r="BX120" s="67"/>
      <c r="BY120" s="67"/>
      <c r="BZ120" s="67"/>
      <c r="CA120" s="67"/>
      <c r="CB120" s="67"/>
      <c r="CC120" s="67"/>
      <c r="CD120" s="67"/>
      <c r="CE120" s="67"/>
      <c r="CF120" s="67"/>
      <c r="CG120" s="67"/>
      <c r="CH120" s="67"/>
      <c r="CI120" s="67"/>
      <c r="CJ120" s="67"/>
      <c r="CK120" s="67"/>
      <c r="CL120" s="67"/>
      <c r="CM120" s="67"/>
      <c r="CN120" s="67"/>
      <c r="CO120" s="67"/>
      <c r="CP120" s="67"/>
      <c r="CQ120" s="67"/>
      <c r="CR120" s="67"/>
      <c r="CS120" s="67"/>
      <c r="CT120" s="67"/>
      <c r="CU120" s="67"/>
      <c r="CV120" s="67"/>
      <c r="CW120" s="67"/>
      <c r="CX120" s="67"/>
      <c r="CY120" s="67"/>
      <c r="CZ120" s="67"/>
      <c r="DA120" s="67"/>
      <c r="DB120" s="67"/>
      <c r="DC120" s="67"/>
      <c r="DD120" s="67"/>
      <c r="DE120" s="67"/>
      <c r="DF120" s="67"/>
      <c r="DG120" s="67"/>
      <c r="DH120" s="67"/>
      <c r="DI120" s="67"/>
      <c r="DJ120" s="67"/>
      <c r="DK120" s="67"/>
      <c r="DL120" s="67"/>
      <c r="DM120" s="67"/>
      <c r="DN120" s="67"/>
      <c r="DO120" s="67"/>
      <c r="DP120" s="67"/>
      <c r="DQ120" s="67"/>
      <c r="DR120" s="67"/>
      <c r="DS120" s="67"/>
      <c r="DT120" s="67"/>
      <c r="DU120" s="67"/>
      <c r="DV120" s="67"/>
      <c r="DW120" s="67"/>
      <c r="DX120" s="67"/>
      <c r="DY120" s="67"/>
      <c r="DZ120" s="67"/>
      <c r="EA120" s="67"/>
    </row>
    <row r="121" spans="1:131" ht="12.75">
      <c r="A121" s="15">
        <f t="shared" si="2"/>
        <v>38834</v>
      </c>
      <c r="B121" s="74">
        <f t="shared" si="3"/>
        <v>38834</v>
      </c>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c r="AS121" s="67"/>
      <c r="AT121" s="67"/>
      <c r="AU121" s="67"/>
      <c r="AV121" s="67"/>
      <c r="AW121" s="67"/>
      <c r="AX121" s="67"/>
      <c r="AY121" s="67"/>
      <c r="AZ121" s="67"/>
      <c r="BA121" s="67"/>
      <c r="BB121" s="67"/>
      <c r="BC121" s="67"/>
      <c r="BD121" s="67"/>
      <c r="BE121" s="67"/>
      <c r="BF121" s="67"/>
      <c r="BG121" s="67"/>
      <c r="BH121" s="67"/>
      <c r="BI121" s="67"/>
      <c r="BJ121" s="67"/>
      <c r="BK121" s="67"/>
      <c r="BL121" s="67"/>
      <c r="BM121" s="67"/>
      <c r="BN121" s="67"/>
      <c r="BO121" s="67"/>
      <c r="BP121" s="67"/>
      <c r="BQ121" s="67"/>
      <c r="BR121" s="67"/>
      <c r="BS121" s="67"/>
      <c r="BT121" s="67"/>
      <c r="BU121" s="67"/>
      <c r="BV121" s="67"/>
      <c r="BW121" s="67"/>
      <c r="BX121" s="67"/>
      <c r="BY121" s="67"/>
      <c r="BZ121" s="67"/>
      <c r="CA121" s="67"/>
      <c r="CB121" s="67"/>
      <c r="CC121" s="67"/>
      <c r="CD121" s="67"/>
      <c r="CE121" s="67"/>
      <c r="CF121" s="67"/>
      <c r="CG121" s="67"/>
      <c r="CH121" s="67"/>
      <c r="CI121" s="67"/>
      <c r="CJ121" s="67"/>
      <c r="CK121" s="67"/>
      <c r="CL121" s="67"/>
      <c r="CM121" s="67"/>
      <c r="CN121" s="67"/>
      <c r="CO121" s="67"/>
      <c r="CP121" s="67"/>
      <c r="CQ121" s="67"/>
      <c r="CR121" s="67"/>
      <c r="CS121" s="67"/>
      <c r="CT121" s="67"/>
      <c r="CU121" s="67"/>
      <c r="CV121" s="67"/>
      <c r="CW121" s="67"/>
      <c r="CX121" s="67"/>
      <c r="CY121" s="67"/>
      <c r="CZ121" s="67"/>
      <c r="DA121" s="67"/>
      <c r="DB121" s="67"/>
      <c r="DC121" s="67"/>
      <c r="DD121" s="67"/>
      <c r="DE121" s="67"/>
      <c r="DF121" s="67"/>
      <c r="DG121" s="67"/>
      <c r="DH121" s="67"/>
      <c r="DI121" s="67"/>
      <c r="DJ121" s="67"/>
      <c r="DK121" s="67"/>
      <c r="DL121" s="67"/>
      <c r="DM121" s="67"/>
      <c r="DN121" s="67"/>
      <c r="DO121" s="67"/>
      <c r="DP121" s="67"/>
      <c r="DQ121" s="67"/>
      <c r="DR121" s="67"/>
      <c r="DS121" s="67"/>
      <c r="DT121" s="67"/>
      <c r="DU121" s="67"/>
      <c r="DV121" s="67"/>
      <c r="DW121" s="67"/>
      <c r="DX121" s="67"/>
      <c r="DY121" s="67"/>
      <c r="DZ121" s="67"/>
      <c r="EA121" s="67"/>
    </row>
    <row r="122" spans="1:2" ht="12.75">
      <c r="A122" s="15">
        <f t="shared" si="2"/>
        <v>38835</v>
      </c>
      <c r="B122" s="74">
        <f t="shared" si="3"/>
        <v>38835</v>
      </c>
    </row>
    <row r="123" spans="1:3" ht="12.75">
      <c r="A123" s="15">
        <f t="shared" si="2"/>
        <v>38836</v>
      </c>
      <c r="B123" s="74">
        <f t="shared" si="3"/>
        <v>38836</v>
      </c>
      <c r="C123" t="s">
        <v>338</v>
      </c>
    </row>
    <row r="124" spans="1:3" ht="12.75">
      <c r="A124" s="15">
        <f t="shared" si="2"/>
        <v>38837</v>
      </c>
      <c r="B124" s="74">
        <f t="shared" si="3"/>
        <v>38837</v>
      </c>
      <c r="C124" t="s">
        <v>338</v>
      </c>
    </row>
    <row r="125" spans="1:3" ht="12.75">
      <c r="A125" s="15">
        <f t="shared" si="2"/>
        <v>38838</v>
      </c>
      <c r="B125" s="74">
        <f t="shared" si="3"/>
        <v>38838</v>
      </c>
      <c r="C125" t="s">
        <v>371</v>
      </c>
    </row>
    <row r="126" spans="1:3" ht="12.75">
      <c r="A126" s="15">
        <f t="shared" si="2"/>
        <v>38839</v>
      </c>
      <c r="B126" s="74">
        <f t="shared" si="3"/>
        <v>38839</v>
      </c>
      <c r="C126" t="s">
        <v>311</v>
      </c>
    </row>
    <row r="127" spans="1:14" ht="12.75">
      <c r="A127" s="15">
        <f t="shared" si="2"/>
        <v>38840</v>
      </c>
      <c r="B127" s="74">
        <f t="shared" si="3"/>
        <v>38840</v>
      </c>
      <c r="C127" t="s">
        <v>295</v>
      </c>
      <c r="J127" s="7"/>
      <c r="K127" s="5">
        <f>SUM(H121:H127)</f>
        <v>0</v>
      </c>
      <c r="L127" s="43">
        <f>SUM(I121:I127)</f>
        <v>0</v>
      </c>
      <c r="M127" s="5">
        <f>K127+M120</f>
        <v>0</v>
      </c>
      <c r="N127" s="43">
        <f>L127+N120</f>
        <v>0</v>
      </c>
    </row>
    <row r="128" spans="1:2" ht="12.75">
      <c r="A128" s="15">
        <f t="shared" si="2"/>
        <v>38841</v>
      </c>
      <c r="B128" s="74">
        <f t="shared" si="3"/>
        <v>38841</v>
      </c>
    </row>
    <row r="129" spans="1:2" ht="12.75">
      <c r="A129" s="15">
        <f t="shared" si="2"/>
        <v>38842</v>
      </c>
      <c r="B129" s="74">
        <f t="shared" si="3"/>
        <v>38842</v>
      </c>
    </row>
    <row r="130" spans="1:3" ht="12.75">
      <c r="A130" s="15">
        <f t="shared" si="2"/>
        <v>38843</v>
      </c>
      <c r="B130" s="74">
        <f t="shared" si="3"/>
        <v>38843</v>
      </c>
      <c r="C130" t="s">
        <v>339</v>
      </c>
    </row>
    <row r="131" spans="1:2" ht="12.75">
      <c r="A131" s="15">
        <f t="shared" si="2"/>
        <v>38844</v>
      </c>
      <c r="B131" s="74">
        <f t="shared" si="3"/>
        <v>38844</v>
      </c>
    </row>
    <row r="132" spans="1:3" ht="12.75">
      <c r="A132" s="15">
        <f t="shared" si="2"/>
        <v>38845</v>
      </c>
      <c r="B132" s="73">
        <f t="shared" si="3"/>
        <v>38845</v>
      </c>
      <c r="C132" t="s">
        <v>372</v>
      </c>
    </row>
    <row r="133" spans="1:3" ht="12.75">
      <c r="A133" s="15">
        <f t="shared" si="2"/>
        <v>38846</v>
      </c>
      <c r="B133" s="73">
        <f t="shared" si="3"/>
        <v>38846</v>
      </c>
      <c r="C133" s="70" t="s">
        <v>312</v>
      </c>
    </row>
    <row r="134" spans="1:14" ht="12.75">
      <c r="A134" s="15">
        <f aca="true" t="shared" si="4" ref="A134:A197">B134</f>
        <v>38847</v>
      </c>
      <c r="B134" s="73">
        <f t="shared" si="3"/>
        <v>38847</v>
      </c>
      <c r="C134" t="s">
        <v>296</v>
      </c>
      <c r="J134" s="7"/>
      <c r="K134" s="5">
        <f>SUM(H128:H134)</f>
        <v>0</v>
      </c>
      <c r="L134" s="43">
        <f>SUM(I128:I134)</f>
        <v>0</v>
      </c>
      <c r="M134" s="5">
        <f>K134+M127</f>
        <v>0</v>
      </c>
      <c r="N134" s="43">
        <f>L134+N127</f>
        <v>0</v>
      </c>
    </row>
    <row r="135" spans="1:2" ht="12.75">
      <c r="A135" s="15">
        <f t="shared" si="4"/>
        <v>38848</v>
      </c>
      <c r="B135" s="73">
        <f aca="true" t="shared" si="5" ref="B135:B152">B134+1</f>
        <v>38848</v>
      </c>
    </row>
    <row r="136" spans="1:2" ht="12.75">
      <c r="A136" s="15">
        <f t="shared" si="4"/>
        <v>38849</v>
      </c>
      <c r="B136" s="73">
        <f t="shared" si="5"/>
        <v>38849</v>
      </c>
    </row>
    <row r="137" spans="1:3" ht="12.75">
      <c r="A137" s="15">
        <f t="shared" si="4"/>
        <v>38850</v>
      </c>
      <c r="B137" s="73">
        <f t="shared" si="5"/>
        <v>38850</v>
      </c>
      <c r="C137" t="s">
        <v>378</v>
      </c>
    </row>
    <row r="138" spans="1:3" ht="12.75">
      <c r="A138" s="15">
        <f t="shared" si="4"/>
        <v>38851</v>
      </c>
      <c r="B138" s="73">
        <f t="shared" si="5"/>
        <v>38851</v>
      </c>
      <c r="C138" t="s">
        <v>340</v>
      </c>
    </row>
    <row r="139" spans="1:3" ht="12.75">
      <c r="A139" s="15">
        <f t="shared" si="4"/>
        <v>38852</v>
      </c>
      <c r="B139" s="50">
        <f t="shared" si="5"/>
        <v>38852</v>
      </c>
      <c r="C139" t="s">
        <v>373</v>
      </c>
    </row>
    <row r="140" spans="1:3" ht="12.75">
      <c r="A140" s="15">
        <f t="shared" si="4"/>
        <v>38853</v>
      </c>
      <c r="B140" s="50">
        <f t="shared" si="5"/>
        <v>38853</v>
      </c>
      <c r="C140" t="s">
        <v>297</v>
      </c>
    </row>
    <row r="141" spans="1:14" ht="12.75">
      <c r="A141" s="15">
        <f t="shared" si="4"/>
        <v>38854</v>
      </c>
      <c r="B141" s="50">
        <f t="shared" si="5"/>
        <v>38854</v>
      </c>
      <c r="J141" s="7"/>
      <c r="K141" s="5">
        <f>SUM(H135:H141)</f>
        <v>0</v>
      </c>
      <c r="L141" s="43">
        <f>SUM(I135:I141)</f>
        <v>0</v>
      </c>
      <c r="M141" s="5">
        <f>K141+M134</f>
        <v>0</v>
      </c>
      <c r="N141" s="43">
        <f>L141+N134</f>
        <v>0</v>
      </c>
    </row>
    <row r="142" spans="1:3" ht="12.75">
      <c r="A142" s="15">
        <f t="shared" si="4"/>
        <v>38855</v>
      </c>
      <c r="B142" s="50">
        <f t="shared" si="5"/>
        <v>38855</v>
      </c>
      <c r="C142" t="s">
        <v>272</v>
      </c>
    </row>
    <row r="143" spans="1:2" ht="12.75">
      <c r="A143" s="15">
        <f t="shared" si="4"/>
        <v>38856</v>
      </c>
      <c r="B143" s="50">
        <f t="shared" si="5"/>
        <v>38856</v>
      </c>
    </row>
    <row r="144" spans="1:3" ht="12.75">
      <c r="A144" s="15">
        <f t="shared" si="4"/>
        <v>38857</v>
      </c>
      <c r="B144" s="50">
        <f t="shared" si="5"/>
        <v>38857</v>
      </c>
      <c r="C144" t="s">
        <v>341</v>
      </c>
    </row>
    <row r="145" spans="1:3" ht="12.75">
      <c r="A145" s="15">
        <f t="shared" si="4"/>
        <v>38858</v>
      </c>
      <c r="B145" s="50">
        <f t="shared" si="5"/>
        <v>38858</v>
      </c>
      <c r="C145" t="s">
        <v>342</v>
      </c>
    </row>
    <row r="146" spans="1:3" ht="12.75">
      <c r="A146" s="15">
        <f t="shared" si="4"/>
        <v>38859</v>
      </c>
      <c r="B146" s="72">
        <f t="shared" si="5"/>
        <v>38859</v>
      </c>
      <c r="C146" t="s">
        <v>370</v>
      </c>
    </row>
    <row r="147" spans="1:3" ht="12.75">
      <c r="A147" s="15">
        <f t="shared" si="4"/>
        <v>38860</v>
      </c>
      <c r="B147" s="72">
        <f t="shared" si="5"/>
        <v>38860</v>
      </c>
      <c r="C147" t="s">
        <v>313</v>
      </c>
    </row>
    <row r="148" spans="1:14" ht="12.75">
      <c r="A148" s="15">
        <f t="shared" si="4"/>
        <v>38861</v>
      </c>
      <c r="B148" s="72">
        <f t="shared" si="5"/>
        <v>38861</v>
      </c>
      <c r="C148" t="s">
        <v>281</v>
      </c>
      <c r="J148" s="7"/>
      <c r="K148" s="5">
        <f>SUM(H142:H148)</f>
        <v>0</v>
      </c>
      <c r="L148" s="43">
        <f>SUM(I142:I148)</f>
        <v>0</v>
      </c>
      <c r="M148" s="5">
        <f>K148+M141</f>
        <v>0</v>
      </c>
      <c r="N148" s="43">
        <f>L148+N141</f>
        <v>0</v>
      </c>
    </row>
    <row r="149" spans="1:3" ht="12.75">
      <c r="A149" s="15">
        <f t="shared" si="4"/>
        <v>38862</v>
      </c>
      <c r="B149" s="72">
        <f t="shared" si="5"/>
        <v>38862</v>
      </c>
      <c r="C149" t="s">
        <v>272</v>
      </c>
    </row>
    <row r="150" spans="1:2" ht="12.75">
      <c r="A150" s="15">
        <f t="shared" si="4"/>
        <v>38863</v>
      </c>
      <c r="B150" s="72">
        <f t="shared" si="5"/>
        <v>38863</v>
      </c>
    </row>
    <row r="151" spans="1:3" ht="12.75">
      <c r="A151" s="15">
        <f t="shared" si="4"/>
        <v>38864</v>
      </c>
      <c r="B151" s="72">
        <f t="shared" si="5"/>
        <v>38864</v>
      </c>
      <c r="C151" t="s">
        <v>343</v>
      </c>
    </row>
    <row r="152" spans="1:3" ht="12.75">
      <c r="A152" s="15">
        <f t="shared" si="4"/>
        <v>38865</v>
      </c>
      <c r="B152" s="72">
        <f t="shared" si="5"/>
        <v>38865</v>
      </c>
      <c r="C152" t="s">
        <v>344</v>
      </c>
    </row>
    <row r="153" spans="1:3" ht="12.75">
      <c r="A153" s="15">
        <f t="shared" si="4"/>
        <v>38866</v>
      </c>
      <c r="B153" s="74">
        <f aca="true" t="shared" si="6" ref="B153:B198">B152+1</f>
        <v>38866</v>
      </c>
      <c r="C153" t="s">
        <v>375</v>
      </c>
    </row>
    <row r="154" spans="1:3" ht="12.75">
      <c r="A154" s="15">
        <f t="shared" si="4"/>
        <v>38867</v>
      </c>
      <c r="B154" s="74">
        <f t="shared" si="6"/>
        <v>38867</v>
      </c>
      <c r="C154" t="s">
        <v>314</v>
      </c>
    </row>
    <row r="155" spans="1:14" ht="12.75">
      <c r="A155" s="15">
        <f t="shared" si="4"/>
        <v>38868</v>
      </c>
      <c r="B155" s="74">
        <f t="shared" si="6"/>
        <v>38868</v>
      </c>
      <c r="C155" t="s">
        <v>282</v>
      </c>
      <c r="J155" s="7"/>
      <c r="K155" s="5">
        <f>SUM(H149:H155)</f>
        <v>0</v>
      </c>
      <c r="L155" s="43">
        <f>SUM(I149:I155)</f>
        <v>0</v>
      </c>
      <c r="M155" s="5">
        <f>K155+M148</f>
        <v>0</v>
      </c>
      <c r="N155" s="43">
        <f>L155+N148</f>
        <v>0</v>
      </c>
    </row>
    <row r="156" spans="1:3" ht="12.75">
      <c r="A156" s="15">
        <f t="shared" si="4"/>
        <v>38869</v>
      </c>
      <c r="B156" s="74">
        <f t="shared" si="6"/>
        <v>38869</v>
      </c>
      <c r="C156" t="s">
        <v>272</v>
      </c>
    </row>
    <row r="157" spans="1:2" ht="12.75">
      <c r="A157" s="15">
        <f t="shared" si="4"/>
        <v>38870</v>
      </c>
      <c r="B157" s="74">
        <f t="shared" si="6"/>
        <v>38870</v>
      </c>
    </row>
    <row r="158" spans="1:3" ht="12.75">
      <c r="A158" s="15">
        <f t="shared" si="4"/>
        <v>38871</v>
      </c>
      <c r="B158" s="74">
        <f t="shared" si="6"/>
        <v>38871</v>
      </c>
      <c r="C158" t="s">
        <v>345</v>
      </c>
    </row>
    <row r="159" spans="1:3" ht="12.75">
      <c r="A159" s="15">
        <f t="shared" si="4"/>
        <v>38872</v>
      </c>
      <c r="B159" s="74">
        <f t="shared" si="6"/>
        <v>38872</v>
      </c>
      <c r="C159" t="s">
        <v>346</v>
      </c>
    </row>
    <row r="160" spans="1:3" ht="12.75">
      <c r="A160" s="15">
        <f t="shared" si="4"/>
        <v>38873</v>
      </c>
      <c r="B160" s="73">
        <f t="shared" si="6"/>
        <v>38873</v>
      </c>
      <c r="C160" t="s">
        <v>376</v>
      </c>
    </row>
    <row r="161" spans="1:3" ht="12.75">
      <c r="A161" s="15">
        <f t="shared" si="4"/>
        <v>38874</v>
      </c>
      <c r="B161" s="73">
        <f t="shared" si="6"/>
        <v>38874</v>
      </c>
      <c r="C161" t="s">
        <v>315</v>
      </c>
    </row>
    <row r="162" spans="1:14" ht="12.75">
      <c r="A162" s="15">
        <f t="shared" si="4"/>
        <v>38875</v>
      </c>
      <c r="B162" s="73">
        <f t="shared" si="6"/>
        <v>38875</v>
      </c>
      <c r="C162" t="s">
        <v>283</v>
      </c>
      <c r="J162" s="7"/>
      <c r="K162" s="5">
        <f>SUM(H156:H162)</f>
        <v>0</v>
      </c>
      <c r="L162" s="43">
        <f>SUM(I156:I162)</f>
        <v>0</v>
      </c>
      <c r="M162" s="5">
        <f>K162+M155</f>
        <v>0</v>
      </c>
      <c r="N162" s="43">
        <f>L162+N155</f>
        <v>0</v>
      </c>
    </row>
    <row r="163" spans="1:4" ht="12.75">
      <c r="A163" s="15">
        <f t="shared" si="4"/>
        <v>38876</v>
      </c>
      <c r="B163" s="73">
        <f t="shared" si="6"/>
        <v>38876</v>
      </c>
      <c r="C163" t="s">
        <v>272</v>
      </c>
      <c r="D163" s="25"/>
    </row>
    <row r="164" spans="1:2" ht="12.75">
      <c r="A164" s="15">
        <f t="shared" si="4"/>
        <v>38877</v>
      </c>
      <c r="B164" s="73">
        <f t="shared" si="6"/>
        <v>38877</v>
      </c>
    </row>
    <row r="165" spans="1:3" ht="12.75">
      <c r="A165" s="15">
        <f t="shared" si="4"/>
        <v>38878</v>
      </c>
      <c r="B165" s="73">
        <f t="shared" si="6"/>
        <v>38878</v>
      </c>
      <c r="C165" t="s">
        <v>347</v>
      </c>
    </row>
    <row r="166" spans="1:3" ht="12.75">
      <c r="A166" s="15">
        <f t="shared" si="4"/>
        <v>38879</v>
      </c>
      <c r="B166" s="73">
        <f t="shared" si="6"/>
        <v>38879</v>
      </c>
      <c r="C166" t="s">
        <v>348</v>
      </c>
    </row>
    <row r="167" spans="1:3" ht="12.75">
      <c r="A167" s="15">
        <f t="shared" si="4"/>
        <v>38880</v>
      </c>
      <c r="B167" s="50">
        <f t="shared" si="6"/>
        <v>38880</v>
      </c>
      <c r="C167" t="s">
        <v>377</v>
      </c>
    </row>
    <row r="168" spans="1:2" ht="12.75">
      <c r="A168" s="15">
        <f t="shared" si="4"/>
        <v>38881</v>
      </c>
      <c r="B168" s="50">
        <f t="shared" si="6"/>
        <v>38881</v>
      </c>
    </row>
    <row r="169" spans="1:14" ht="12.75">
      <c r="A169" s="15">
        <f t="shared" si="4"/>
        <v>38882</v>
      </c>
      <c r="B169" s="50">
        <f t="shared" si="6"/>
        <v>38882</v>
      </c>
      <c r="C169" t="s">
        <v>284</v>
      </c>
      <c r="J169" s="7"/>
      <c r="K169" s="5">
        <f>SUM(H163:H169)</f>
        <v>0</v>
      </c>
      <c r="L169" s="43">
        <f>SUM(I163:I169)</f>
        <v>0</v>
      </c>
      <c r="M169" s="5">
        <f>K169+M162</f>
        <v>0</v>
      </c>
      <c r="N169" s="43">
        <f>L169+N162</f>
        <v>0</v>
      </c>
    </row>
    <row r="170" spans="1:3" ht="12.75">
      <c r="A170" s="15">
        <f t="shared" si="4"/>
        <v>38883</v>
      </c>
      <c r="B170" s="50">
        <f t="shared" si="6"/>
        <v>38883</v>
      </c>
      <c r="C170" t="s">
        <v>272</v>
      </c>
    </row>
    <row r="171" spans="1:2" ht="12.75">
      <c r="A171" s="15">
        <f t="shared" si="4"/>
        <v>38884</v>
      </c>
      <c r="B171" s="50">
        <f t="shared" si="6"/>
        <v>38884</v>
      </c>
    </row>
    <row r="172" spans="1:3" ht="12.75">
      <c r="A172" s="15">
        <f t="shared" si="4"/>
        <v>38885</v>
      </c>
      <c r="B172" s="50">
        <f t="shared" si="6"/>
        <v>38885</v>
      </c>
      <c r="C172" t="s">
        <v>349</v>
      </c>
    </row>
    <row r="173" spans="1:3" ht="12.75">
      <c r="A173" s="15">
        <f t="shared" si="4"/>
        <v>38886</v>
      </c>
      <c r="B173" s="50">
        <f t="shared" si="6"/>
        <v>38886</v>
      </c>
      <c r="C173" t="s">
        <v>350</v>
      </c>
    </row>
    <row r="174" spans="1:3" ht="12.75">
      <c r="A174" s="15">
        <f t="shared" si="4"/>
        <v>38887</v>
      </c>
      <c r="B174" s="72">
        <f t="shared" si="6"/>
        <v>38887</v>
      </c>
      <c r="C174" t="s">
        <v>374</v>
      </c>
    </row>
    <row r="175" spans="1:3" ht="12.75">
      <c r="A175" s="15">
        <f t="shared" si="4"/>
        <v>38888</v>
      </c>
      <c r="B175" s="72">
        <f t="shared" si="6"/>
        <v>38888</v>
      </c>
      <c r="C175" s="69" t="s">
        <v>335</v>
      </c>
    </row>
    <row r="176" spans="1:14" ht="12.75">
      <c r="A176" s="15">
        <f t="shared" si="4"/>
        <v>38889</v>
      </c>
      <c r="B176" s="72">
        <f t="shared" si="6"/>
        <v>38889</v>
      </c>
      <c r="C176" t="s">
        <v>285</v>
      </c>
      <c r="J176" s="7"/>
      <c r="K176" s="5">
        <f>SUM(H170:H176)</f>
        <v>0</v>
      </c>
      <c r="L176" s="43">
        <f>SUM(I170:I176)</f>
        <v>0</v>
      </c>
      <c r="M176" s="5">
        <f>K176+M169</f>
        <v>0</v>
      </c>
      <c r="N176" s="43">
        <f>L176+N169</f>
        <v>0</v>
      </c>
    </row>
    <row r="177" spans="1:2" ht="12.75">
      <c r="A177" s="15">
        <f t="shared" si="4"/>
        <v>38890</v>
      </c>
      <c r="B177" s="72">
        <f t="shared" si="6"/>
        <v>38890</v>
      </c>
    </row>
    <row r="178" spans="1:3" ht="12.75">
      <c r="A178" s="15">
        <f t="shared" si="4"/>
        <v>38891</v>
      </c>
      <c r="B178" s="72">
        <f t="shared" si="6"/>
        <v>38891</v>
      </c>
      <c r="C178" t="s">
        <v>351</v>
      </c>
    </row>
    <row r="179" spans="1:3" ht="12.75">
      <c r="A179" s="15">
        <f t="shared" si="4"/>
        <v>38892</v>
      </c>
      <c r="B179" s="72">
        <f t="shared" si="6"/>
        <v>38892</v>
      </c>
      <c r="C179" t="s">
        <v>351</v>
      </c>
    </row>
    <row r="180" spans="1:3" ht="12.75">
      <c r="A180" s="15">
        <f t="shared" si="4"/>
        <v>38893</v>
      </c>
      <c r="B180" s="72">
        <f t="shared" si="6"/>
        <v>38893</v>
      </c>
      <c r="C180" t="s">
        <v>351</v>
      </c>
    </row>
    <row r="181" spans="1:3" ht="12.75">
      <c r="A181" s="15">
        <f t="shared" si="4"/>
        <v>38894</v>
      </c>
      <c r="B181" s="74">
        <f t="shared" si="6"/>
        <v>38894</v>
      </c>
      <c r="C181" t="s">
        <v>199</v>
      </c>
    </row>
    <row r="182" spans="1:3" ht="12.75">
      <c r="A182" s="15">
        <f t="shared" si="4"/>
        <v>38895</v>
      </c>
      <c r="B182" s="74">
        <f t="shared" si="6"/>
        <v>38895</v>
      </c>
      <c r="C182" t="s">
        <v>316</v>
      </c>
    </row>
    <row r="183" spans="1:14" ht="12.75">
      <c r="A183" s="15">
        <f t="shared" si="4"/>
        <v>38896</v>
      </c>
      <c r="B183" s="74">
        <f t="shared" si="6"/>
        <v>38896</v>
      </c>
      <c r="C183" t="s">
        <v>286</v>
      </c>
      <c r="J183" s="7"/>
      <c r="K183" s="5">
        <f>SUM(H177:H183)</f>
        <v>0</v>
      </c>
      <c r="L183" s="43">
        <f>SUM(I177:I183)</f>
        <v>0</v>
      </c>
      <c r="M183" s="5">
        <f>K183+M176</f>
        <v>0</v>
      </c>
      <c r="N183" s="43">
        <f>L183+N176</f>
        <v>0</v>
      </c>
    </row>
    <row r="184" spans="1:2" ht="12.75">
      <c r="A184" s="15">
        <f t="shared" si="4"/>
        <v>38897</v>
      </c>
      <c r="B184" s="74">
        <f t="shared" si="6"/>
        <v>38897</v>
      </c>
    </row>
    <row r="185" spans="1:2" ht="12.75">
      <c r="A185" s="15">
        <f t="shared" si="4"/>
        <v>38898</v>
      </c>
      <c r="B185" s="74">
        <f t="shared" si="6"/>
        <v>38898</v>
      </c>
    </row>
    <row r="186" spans="1:3" ht="12.75">
      <c r="A186" s="15">
        <f t="shared" si="4"/>
        <v>38899</v>
      </c>
      <c r="B186" s="74">
        <f t="shared" si="6"/>
        <v>38899</v>
      </c>
      <c r="C186" t="s">
        <v>352</v>
      </c>
    </row>
    <row r="187" spans="1:3" ht="12.75">
      <c r="A187" s="15">
        <f t="shared" si="4"/>
        <v>38900</v>
      </c>
      <c r="B187" s="74">
        <f t="shared" si="6"/>
        <v>38900</v>
      </c>
      <c r="C187" t="s">
        <v>353</v>
      </c>
    </row>
    <row r="188" spans="1:2" ht="12.75">
      <c r="A188" s="15">
        <f t="shared" si="4"/>
        <v>38901</v>
      </c>
      <c r="B188" s="73">
        <f t="shared" si="6"/>
        <v>38901</v>
      </c>
    </row>
    <row r="189" spans="1:3" ht="12.75">
      <c r="A189" s="15">
        <f t="shared" si="4"/>
        <v>38902</v>
      </c>
      <c r="B189" s="73">
        <f t="shared" si="6"/>
        <v>38902</v>
      </c>
      <c r="C189" t="s">
        <v>198</v>
      </c>
    </row>
    <row r="190" spans="1:14" ht="12.75">
      <c r="A190" s="15">
        <f t="shared" si="4"/>
        <v>38903</v>
      </c>
      <c r="B190" s="73">
        <f t="shared" si="6"/>
        <v>38903</v>
      </c>
      <c r="C190" t="s">
        <v>287</v>
      </c>
      <c r="J190" s="7"/>
      <c r="K190" s="5">
        <f>SUM(H184:H190)</f>
        <v>0</v>
      </c>
      <c r="L190" s="43">
        <f>SUM(I184:I190)</f>
        <v>0</v>
      </c>
      <c r="M190" s="5">
        <f>K190+M183</f>
        <v>0</v>
      </c>
      <c r="N190" s="43">
        <f>L190+N183</f>
        <v>0</v>
      </c>
    </row>
    <row r="191" spans="1:2" ht="12.75">
      <c r="A191" s="15">
        <f t="shared" si="4"/>
        <v>38904</v>
      </c>
      <c r="B191" s="73">
        <f t="shared" si="6"/>
        <v>38904</v>
      </c>
    </row>
    <row r="192" spans="1:2" ht="12.75">
      <c r="A192" s="15">
        <f t="shared" si="4"/>
        <v>38905</v>
      </c>
      <c r="B192" s="73">
        <f t="shared" si="6"/>
        <v>38905</v>
      </c>
    </row>
    <row r="193" spans="1:15" s="51" customFormat="1" ht="12.75">
      <c r="A193" s="49">
        <f t="shared" si="4"/>
        <v>38906</v>
      </c>
      <c r="B193" s="73">
        <f t="shared" si="6"/>
        <v>38906</v>
      </c>
      <c r="C193" s="51" t="s">
        <v>200</v>
      </c>
      <c r="E193" s="52"/>
      <c r="F193" s="53"/>
      <c r="G193" s="53"/>
      <c r="H193" s="52"/>
      <c r="I193" s="54"/>
      <c r="J193" s="55"/>
      <c r="K193" s="55"/>
      <c r="L193" s="54"/>
      <c r="M193" s="55"/>
      <c r="N193" s="54"/>
      <c r="O193" s="56"/>
    </row>
    <row r="194" spans="1:15" s="51" customFormat="1" ht="12.75">
      <c r="A194" s="49">
        <f t="shared" si="4"/>
        <v>38907</v>
      </c>
      <c r="B194" s="73">
        <f t="shared" si="6"/>
        <v>38907</v>
      </c>
      <c r="C194" s="51" t="s">
        <v>200</v>
      </c>
      <c r="E194" s="52"/>
      <c r="F194" s="53"/>
      <c r="G194" s="53"/>
      <c r="H194" s="52"/>
      <c r="I194" s="54"/>
      <c r="J194" s="55"/>
      <c r="K194" s="55"/>
      <c r="L194" s="54"/>
      <c r="M194" s="55"/>
      <c r="N194" s="54"/>
      <c r="O194" s="56"/>
    </row>
    <row r="195" spans="1:2" ht="12.75">
      <c r="A195" s="15">
        <f t="shared" si="4"/>
        <v>38908</v>
      </c>
      <c r="B195" s="50">
        <f t="shared" si="6"/>
        <v>38908</v>
      </c>
    </row>
    <row r="196" spans="1:3" ht="12.75">
      <c r="A196" s="15">
        <f t="shared" si="4"/>
        <v>38909</v>
      </c>
      <c r="B196" s="50">
        <f t="shared" si="6"/>
        <v>38909</v>
      </c>
      <c r="C196" t="s">
        <v>317</v>
      </c>
    </row>
    <row r="197" spans="1:14" ht="12.75">
      <c r="A197" s="15">
        <f t="shared" si="4"/>
        <v>38910</v>
      </c>
      <c r="B197" s="50">
        <f t="shared" si="6"/>
        <v>38910</v>
      </c>
      <c r="C197" t="s">
        <v>288</v>
      </c>
      <c r="J197" s="7"/>
      <c r="K197" s="5">
        <f>SUM(H191:H197)</f>
        <v>0</v>
      </c>
      <c r="L197" s="43">
        <f>SUM(I191:I197)</f>
        <v>0</v>
      </c>
      <c r="M197" s="5">
        <f>K197+M190</f>
        <v>0</v>
      </c>
      <c r="N197" s="43">
        <f>L197+N190</f>
        <v>0</v>
      </c>
    </row>
    <row r="198" spans="1:2" ht="12.75">
      <c r="A198" s="15">
        <f aca="true" t="shared" si="7" ref="A198:A261">B198</f>
        <v>38911</v>
      </c>
      <c r="B198" s="50">
        <f t="shared" si="6"/>
        <v>38911</v>
      </c>
    </row>
    <row r="199" spans="1:2" ht="12.75">
      <c r="A199" s="15">
        <f t="shared" si="7"/>
        <v>38912</v>
      </c>
      <c r="B199" s="50">
        <f aca="true" t="shared" si="8" ref="B199:B262">B198+1</f>
        <v>38912</v>
      </c>
    </row>
    <row r="200" spans="1:3" ht="12.75">
      <c r="A200" s="15">
        <f t="shared" si="7"/>
        <v>38913</v>
      </c>
      <c r="B200" s="50">
        <f t="shared" si="8"/>
        <v>38913</v>
      </c>
      <c r="C200" t="s">
        <v>354</v>
      </c>
    </row>
    <row r="201" spans="1:3" ht="12.75">
      <c r="A201" s="15">
        <f t="shared" si="7"/>
        <v>38914</v>
      </c>
      <c r="B201" s="50">
        <f t="shared" si="8"/>
        <v>38914</v>
      </c>
      <c r="C201" t="s">
        <v>354</v>
      </c>
    </row>
    <row r="202" spans="1:2" ht="12.75">
      <c r="A202" s="15">
        <f t="shared" si="7"/>
        <v>38915</v>
      </c>
      <c r="B202" s="72">
        <f t="shared" si="8"/>
        <v>38915</v>
      </c>
    </row>
    <row r="203" spans="1:3" ht="12.75">
      <c r="A203" s="15">
        <f t="shared" si="7"/>
        <v>38916</v>
      </c>
      <c r="B203" s="72">
        <f t="shared" si="8"/>
        <v>38916</v>
      </c>
      <c r="C203" t="s">
        <v>318</v>
      </c>
    </row>
    <row r="204" spans="1:14" ht="12.75">
      <c r="A204" s="15">
        <f t="shared" si="7"/>
        <v>38917</v>
      </c>
      <c r="B204" s="72">
        <f t="shared" si="8"/>
        <v>38917</v>
      </c>
      <c r="J204" s="7"/>
      <c r="K204" s="5">
        <f>SUM(H198:H204)</f>
        <v>0</v>
      </c>
      <c r="L204" s="43">
        <f>SUM(I198:I204)</f>
        <v>0</v>
      </c>
      <c r="M204" s="5">
        <f>K204+M197</f>
        <v>0</v>
      </c>
      <c r="N204" s="43">
        <f>L204+N197</f>
        <v>0</v>
      </c>
    </row>
    <row r="205" spans="1:2" ht="12.75">
      <c r="A205" s="15">
        <f t="shared" si="7"/>
        <v>38918</v>
      </c>
      <c r="B205" s="72">
        <f t="shared" si="8"/>
        <v>38918</v>
      </c>
    </row>
    <row r="206" spans="1:2" ht="12.75">
      <c r="A206" s="15">
        <f t="shared" si="7"/>
        <v>38919</v>
      </c>
      <c r="B206" s="72">
        <f t="shared" si="8"/>
        <v>38919</v>
      </c>
    </row>
    <row r="207" spans="1:3" ht="12.75">
      <c r="A207" s="15">
        <f t="shared" si="7"/>
        <v>38920</v>
      </c>
      <c r="B207" s="72">
        <f t="shared" si="8"/>
        <v>38920</v>
      </c>
      <c r="C207" t="s">
        <v>355</v>
      </c>
    </row>
    <row r="208" spans="1:3" ht="12.75">
      <c r="A208" s="15">
        <f t="shared" si="7"/>
        <v>38921</v>
      </c>
      <c r="B208" s="72">
        <f t="shared" si="8"/>
        <v>38921</v>
      </c>
      <c r="C208" t="s">
        <v>356</v>
      </c>
    </row>
    <row r="209" spans="1:3" ht="12.75">
      <c r="A209" s="15">
        <f t="shared" si="7"/>
        <v>38922</v>
      </c>
      <c r="B209" s="71">
        <f t="shared" si="8"/>
        <v>38922</v>
      </c>
      <c r="C209" t="s">
        <v>199</v>
      </c>
    </row>
    <row r="210" spans="1:3" ht="12.75">
      <c r="A210" s="15">
        <f t="shared" si="7"/>
        <v>38923</v>
      </c>
      <c r="B210" s="71">
        <f t="shared" si="8"/>
        <v>38923</v>
      </c>
      <c r="C210" t="s">
        <v>319</v>
      </c>
    </row>
    <row r="211" spans="1:14" ht="12.75">
      <c r="A211" s="15">
        <f t="shared" si="7"/>
        <v>38924</v>
      </c>
      <c r="B211" s="71">
        <f t="shared" si="8"/>
        <v>38924</v>
      </c>
      <c r="C211" t="s">
        <v>289</v>
      </c>
      <c r="J211" s="7"/>
      <c r="K211" s="5">
        <f>SUM(H205:H211)</f>
        <v>0</v>
      </c>
      <c r="L211" s="43">
        <f>SUM(I205:I211)</f>
        <v>0</v>
      </c>
      <c r="M211" s="5">
        <f>K211+M204</f>
        <v>0</v>
      </c>
      <c r="N211" s="43">
        <f>L211+N204</f>
        <v>0</v>
      </c>
    </row>
    <row r="212" spans="1:2" ht="12.75">
      <c r="A212" s="15">
        <f t="shared" si="7"/>
        <v>38925</v>
      </c>
      <c r="B212" s="71">
        <f t="shared" si="8"/>
        <v>38925</v>
      </c>
    </row>
    <row r="213" spans="1:2" ht="12.75">
      <c r="A213" s="15">
        <f t="shared" si="7"/>
        <v>38926</v>
      </c>
      <c r="B213" s="71">
        <f t="shared" si="8"/>
        <v>38926</v>
      </c>
    </row>
    <row r="214" spans="1:3" ht="12.75">
      <c r="A214" s="15">
        <f t="shared" si="7"/>
        <v>38927</v>
      </c>
      <c r="B214" s="71">
        <f t="shared" si="8"/>
        <v>38927</v>
      </c>
      <c r="C214" t="s">
        <v>197</v>
      </c>
    </row>
    <row r="215" spans="1:3" ht="12.75">
      <c r="A215" s="15">
        <f t="shared" si="7"/>
        <v>38928</v>
      </c>
      <c r="B215" s="71">
        <f t="shared" si="8"/>
        <v>38928</v>
      </c>
      <c r="C215" t="s">
        <v>197</v>
      </c>
    </row>
    <row r="216" spans="1:3" ht="12.75">
      <c r="A216" s="15">
        <f t="shared" si="7"/>
        <v>38929</v>
      </c>
      <c r="B216" s="71">
        <f t="shared" si="8"/>
        <v>38929</v>
      </c>
      <c r="C216" t="s">
        <v>199</v>
      </c>
    </row>
    <row r="217" spans="1:3" ht="12.75">
      <c r="A217" s="15">
        <f t="shared" si="7"/>
        <v>38930</v>
      </c>
      <c r="B217" s="71">
        <f t="shared" si="8"/>
        <v>38930</v>
      </c>
      <c r="C217" t="s">
        <v>320</v>
      </c>
    </row>
    <row r="218" spans="1:14" ht="12.75">
      <c r="A218" s="15">
        <f t="shared" si="7"/>
        <v>38931</v>
      </c>
      <c r="B218" s="71">
        <f t="shared" si="8"/>
        <v>38931</v>
      </c>
      <c r="C218" t="s">
        <v>290</v>
      </c>
      <c r="J218" s="7"/>
      <c r="K218" s="5">
        <f>SUM(H212:H218)</f>
        <v>0</v>
      </c>
      <c r="L218" s="43">
        <f>SUM(I212:I218)</f>
        <v>0</v>
      </c>
      <c r="M218" s="5">
        <f>K218+M211</f>
        <v>0</v>
      </c>
      <c r="N218" s="43">
        <f>L218+N211</f>
        <v>0</v>
      </c>
    </row>
    <row r="219" spans="1:2" ht="12.75">
      <c r="A219" s="15">
        <f t="shared" si="7"/>
        <v>38932</v>
      </c>
      <c r="B219" s="71">
        <f t="shared" si="8"/>
        <v>38932</v>
      </c>
    </row>
    <row r="220" spans="1:2" ht="12.75">
      <c r="A220" s="15">
        <f t="shared" si="7"/>
        <v>38933</v>
      </c>
      <c r="B220" s="71">
        <f t="shared" si="8"/>
        <v>38933</v>
      </c>
    </row>
    <row r="221" spans="1:3" ht="12.75">
      <c r="A221" s="15">
        <f t="shared" si="7"/>
        <v>38934</v>
      </c>
      <c r="B221" s="71">
        <f t="shared" si="8"/>
        <v>38934</v>
      </c>
      <c r="C221" t="s">
        <v>357</v>
      </c>
    </row>
    <row r="222" spans="1:3" ht="12.75">
      <c r="A222" s="15">
        <f t="shared" si="7"/>
        <v>38935</v>
      </c>
      <c r="B222" s="71">
        <f t="shared" si="8"/>
        <v>38935</v>
      </c>
      <c r="C222" t="s">
        <v>358</v>
      </c>
    </row>
    <row r="223" spans="1:2" ht="12.75">
      <c r="A223" s="15">
        <f t="shared" si="7"/>
        <v>38936</v>
      </c>
      <c r="B223" s="3">
        <f t="shared" si="8"/>
        <v>38936</v>
      </c>
    </row>
    <row r="224" spans="1:3" ht="12.75">
      <c r="A224" s="15">
        <f t="shared" si="7"/>
        <v>38937</v>
      </c>
      <c r="B224" s="3">
        <f t="shared" si="8"/>
        <v>38937</v>
      </c>
      <c r="C224" t="s">
        <v>321</v>
      </c>
    </row>
    <row r="225" spans="1:14" ht="12.75">
      <c r="A225" s="15">
        <f t="shared" si="7"/>
        <v>38938</v>
      </c>
      <c r="B225" s="3">
        <f t="shared" si="8"/>
        <v>38938</v>
      </c>
      <c r="C225" t="s">
        <v>291</v>
      </c>
      <c r="D225" t="s">
        <v>322</v>
      </c>
      <c r="J225" s="7"/>
      <c r="K225" s="5">
        <f>SUM(H219:H225)</f>
        <v>0</v>
      </c>
      <c r="L225" s="43">
        <f>SUM(I219:I225)</f>
        <v>0</v>
      </c>
      <c r="M225" s="5">
        <f>K225+M218</f>
        <v>0</v>
      </c>
      <c r="N225" s="43">
        <f>L225+N218</f>
        <v>0</v>
      </c>
    </row>
    <row r="226" spans="1:3" ht="12.75">
      <c r="A226" s="15">
        <f t="shared" si="7"/>
        <v>38939</v>
      </c>
      <c r="B226" s="3">
        <f t="shared" si="8"/>
        <v>38939</v>
      </c>
      <c r="C226" t="s">
        <v>323</v>
      </c>
    </row>
    <row r="227" spans="1:2" ht="12.75">
      <c r="A227" s="15">
        <f t="shared" si="7"/>
        <v>38940</v>
      </c>
      <c r="B227" s="3">
        <f t="shared" si="8"/>
        <v>38940</v>
      </c>
    </row>
    <row r="228" spans="1:3" ht="12.75">
      <c r="A228" s="15">
        <f t="shared" si="7"/>
        <v>38941</v>
      </c>
      <c r="B228" s="3">
        <f t="shared" si="8"/>
        <v>38941</v>
      </c>
      <c r="C228" t="s">
        <v>359</v>
      </c>
    </row>
    <row r="229" spans="1:3" ht="12.75">
      <c r="A229" s="15">
        <f t="shared" si="7"/>
        <v>38942</v>
      </c>
      <c r="B229" s="3">
        <f t="shared" si="8"/>
        <v>38942</v>
      </c>
      <c r="C229" t="s">
        <v>360</v>
      </c>
    </row>
    <row r="230" spans="1:2" ht="12.75">
      <c r="A230" s="15">
        <f t="shared" si="7"/>
        <v>38943</v>
      </c>
      <c r="B230" s="3">
        <f t="shared" si="8"/>
        <v>38943</v>
      </c>
    </row>
    <row r="231" spans="1:2" ht="12.75">
      <c r="A231" s="15">
        <f t="shared" si="7"/>
        <v>38944</v>
      </c>
      <c r="B231" s="3">
        <f t="shared" si="8"/>
        <v>38944</v>
      </c>
    </row>
    <row r="232" spans="1:14" ht="12.75">
      <c r="A232" s="15">
        <f t="shared" si="7"/>
        <v>38945</v>
      </c>
      <c r="B232" s="3">
        <f t="shared" si="8"/>
        <v>38945</v>
      </c>
      <c r="C232" t="s">
        <v>292</v>
      </c>
      <c r="J232" s="7"/>
      <c r="K232" s="5">
        <f>SUM(H226:H232)</f>
        <v>0</v>
      </c>
      <c r="L232" s="43">
        <f>SUM(I226:I232)</f>
        <v>0</v>
      </c>
      <c r="M232" s="5">
        <f>K232+M225</f>
        <v>0</v>
      </c>
      <c r="N232" s="43">
        <f>L232+N225</f>
        <v>0</v>
      </c>
    </row>
    <row r="233" spans="1:2" ht="12.75">
      <c r="A233" s="15">
        <f t="shared" si="7"/>
        <v>38946</v>
      </c>
      <c r="B233" s="3">
        <f t="shared" si="8"/>
        <v>38946</v>
      </c>
    </row>
    <row r="234" spans="1:2" ht="12.75">
      <c r="A234" s="15">
        <f t="shared" si="7"/>
        <v>38947</v>
      </c>
      <c r="B234" s="3">
        <f t="shared" si="8"/>
        <v>38947</v>
      </c>
    </row>
    <row r="235" spans="1:3" ht="12.75">
      <c r="A235" s="15">
        <f t="shared" si="7"/>
        <v>38948</v>
      </c>
      <c r="B235" s="3">
        <f t="shared" si="8"/>
        <v>38948</v>
      </c>
      <c r="C235" t="s">
        <v>361</v>
      </c>
    </row>
    <row r="236" spans="1:4" ht="12.75">
      <c r="A236" s="15">
        <f t="shared" si="7"/>
        <v>38949</v>
      </c>
      <c r="B236" s="3">
        <f t="shared" si="8"/>
        <v>38949</v>
      </c>
      <c r="C236" t="s">
        <v>362</v>
      </c>
      <c r="D236" s="25"/>
    </row>
    <row r="237" spans="1:2" ht="12.75">
      <c r="A237" s="15">
        <f t="shared" si="7"/>
        <v>38950</v>
      </c>
      <c r="B237" s="3">
        <f t="shared" si="8"/>
        <v>38950</v>
      </c>
    </row>
    <row r="238" spans="1:3" ht="12.75">
      <c r="A238" s="15">
        <f t="shared" si="7"/>
        <v>38951</v>
      </c>
      <c r="B238" s="3">
        <f t="shared" si="8"/>
        <v>38951</v>
      </c>
      <c r="C238" t="s">
        <v>324</v>
      </c>
    </row>
    <row r="239" spans="1:14" ht="12.75">
      <c r="A239" s="15">
        <f t="shared" si="7"/>
        <v>38952</v>
      </c>
      <c r="B239" s="3">
        <f t="shared" si="8"/>
        <v>38952</v>
      </c>
      <c r="C239" t="s">
        <v>293</v>
      </c>
      <c r="J239" s="7"/>
      <c r="K239" s="5">
        <f>SUM(H233:H239)</f>
        <v>0</v>
      </c>
      <c r="L239" s="43">
        <f>SUM(I233:I239)</f>
        <v>0</v>
      </c>
      <c r="M239" s="5">
        <f>K239+M232</f>
        <v>0</v>
      </c>
      <c r="N239" s="43">
        <f>L239+N232</f>
        <v>0</v>
      </c>
    </row>
    <row r="240" spans="1:2" ht="12.75">
      <c r="A240" s="15">
        <f t="shared" si="7"/>
        <v>38953</v>
      </c>
      <c r="B240" s="3">
        <f t="shared" si="8"/>
        <v>38953</v>
      </c>
    </row>
    <row r="241" spans="1:2" ht="12.75">
      <c r="A241" s="15">
        <f t="shared" si="7"/>
        <v>38954</v>
      </c>
      <c r="B241" s="3">
        <f t="shared" si="8"/>
        <v>38954</v>
      </c>
    </row>
    <row r="242" spans="1:3" ht="12.75">
      <c r="A242" s="15">
        <f t="shared" si="7"/>
        <v>38955</v>
      </c>
      <c r="B242" s="3">
        <f t="shared" si="8"/>
        <v>38955</v>
      </c>
      <c r="C242" t="s">
        <v>363</v>
      </c>
    </row>
    <row r="243" spans="1:3" ht="12.75">
      <c r="A243" s="15">
        <f t="shared" si="7"/>
        <v>38956</v>
      </c>
      <c r="B243" s="3">
        <f t="shared" si="8"/>
        <v>38956</v>
      </c>
      <c r="C243" t="s">
        <v>364</v>
      </c>
    </row>
    <row r="244" spans="1:2" ht="12.75">
      <c r="A244" s="15">
        <f t="shared" si="7"/>
        <v>38957</v>
      </c>
      <c r="B244" s="3">
        <f t="shared" si="8"/>
        <v>38957</v>
      </c>
    </row>
    <row r="245" spans="1:3" ht="12.75">
      <c r="A245" s="15">
        <f t="shared" si="7"/>
        <v>38958</v>
      </c>
      <c r="B245" s="3">
        <f t="shared" si="8"/>
        <v>38958</v>
      </c>
      <c r="C245" t="s">
        <v>325</v>
      </c>
    </row>
    <row r="246" spans="1:14" ht="12.75">
      <c r="A246" s="15">
        <f t="shared" si="7"/>
        <v>38959</v>
      </c>
      <c r="B246" s="3">
        <f t="shared" si="8"/>
        <v>38959</v>
      </c>
      <c r="C246" t="s">
        <v>294</v>
      </c>
      <c r="J246" s="7"/>
      <c r="K246" s="5">
        <f>SUM(H240:H246)</f>
        <v>0</v>
      </c>
      <c r="L246" s="43">
        <f>SUM(I240:I246)</f>
        <v>0</v>
      </c>
      <c r="M246" s="5">
        <f>K246+M239</f>
        <v>0</v>
      </c>
      <c r="N246" s="43">
        <f>L246+N239</f>
        <v>0</v>
      </c>
    </row>
    <row r="247" spans="1:2" ht="12.75">
      <c r="A247" s="15">
        <f t="shared" si="7"/>
        <v>38960</v>
      </c>
      <c r="B247" s="3">
        <f t="shared" si="8"/>
        <v>38960</v>
      </c>
    </row>
    <row r="248" spans="1:2" ht="12.75">
      <c r="A248" s="15">
        <f t="shared" si="7"/>
        <v>38961</v>
      </c>
      <c r="B248" s="3">
        <f t="shared" si="8"/>
        <v>38961</v>
      </c>
    </row>
    <row r="249" spans="1:3" ht="12.75">
      <c r="A249" s="15">
        <f t="shared" si="7"/>
        <v>38962</v>
      </c>
      <c r="B249" s="3">
        <f t="shared" si="8"/>
        <v>38962</v>
      </c>
      <c r="C249" t="s">
        <v>365</v>
      </c>
    </row>
    <row r="250" spans="1:3" ht="12.75">
      <c r="A250" s="15">
        <f t="shared" si="7"/>
        <v>38963</v>
      </c>
      <c r="B250" s="3">
        <f t="shared" si="8"/>
        <v>38963</v>
      </c>
      <c r="C250" t="s">
        <v>366</v>
      </c>
    </row>
    <row r="251" spans="1:3" ht="12.75">
      <c r="A251" s="15">
        <f t="shared" si="7"/>
        <v>38964</v>
      </c>
      <c r="B251" s="3">
        <f t="shared" si="8"/>
        <v>38964</v>
      </c>
      <c r="C251" t="s">
        <v>367</v>
      </c>
    </row>
    <row r="252" spans="1:3" ht="12.75">
      <c r="A252" s="15">
        <f t="shared" si="7"/>
        <v>38965</v>
      </c>
      <c r="B252" s="3">
        <f t="shared" si="8"/>
        <v>38965</v>
      </c>
      <c r="C252" t="s">
        <v>326</v>
      </c>
    </row>
    <row r="253" spans="1:14" ht="12.75">
      <c r="A253" s="15">
        <f t="shared" si="7"/>
        <v>38966</v>
      </c>
      <c r="B253" s="3">
        <f t="shared" si="8"/>
        <v>38966</v>
      </c>
      <c r="J253" s="7"/>
      <c r="K253" s="5">
        <f>SUM(H247:H253)</f>
        <v>0</v>
      </c>
      <c r="L253" s="43">
        <f>SUM(I247:I253)</f>
        <v>0</v>
      </c>
      <c r="M253" s="5">
        <f>K253+M246</f>
        <v>0</v>
      </c>
      <c r="N253" s="43">
        <f>L253+N246</f>
        <v>0</v>
      </c>
    </row>
    <row r="254" spans="1:2" ht="12.75">
      <c r="A254" s="15">
        <f t="shared" si="7"/>
        <v>38967</v>
      </c>
      <c r="B254" s="3">
        <f t="shared" si="8"/>
        <v>38967</v>
      </c>
    </row>
    <row r="255" spans="1:2" ht="12.75">
      <c r="A255" s="15">
        <f t="shared" si="7"/>
        <v>38968</v>
      </c>
      <c r="B255" s="3">
        <f t="shared" si="8"/>
        <v>38968</v>
      </c>
    </row>
    <row r="256" spans="1:3" ht="12.75">
      <c r="A256" s="15">
        <f t="shared" si="7"/>
        <v>38969</v>
      </c>
      <c r="B256" s="3">
        <f t="shared" si="8"/>
        <v>38969</v>
      </c>
      <c r="C256" t="s">
        <v>368</v>
      </c>
    </row>
    <row r="257" spans="1:2" ht="12.75">
      <c r="A257" s="15">
        <f t="shared" si="7"/>
        <v>38970</v>
      </c>
      <c r="B257" s="3">
        <f t="shared" si="8"/>
        <v>38970</v>
      </c>
    </row>
    <row r="258" spans="1:2" ht="12.75">
      <c r="A258" s="15">
        <f t="shared" si="7"/>
        <v>38971</v>
      </c>
      <c r="B258" s="3">
        <f t="shared" si="8"/>
        <v>38971</v>
      </c>
    </row>
    <row r="259" spans="1:2" ht="12.75">
      <c r="A259" s="15">
        <f t="shared" si="7"/>
        <v>38972</v>
      </c>
      <c r="B259" s="3">
        <f t="shared" si="8"/>
        <v>38972</v>
      </c>
    </row>
    <row r="260" spans="1:14" ht="12.75">
      <c r="A260" s="15">
        <f t="shared" si="7"/>
        <v>38973</v>
      </c>
      <c r="B260" s="3">
        <f t="shared" si="8"/>
        <v>38973</v>
      </c>
      <c r="J260" s="7"/>
      <c r="K260" s="5">
        <f>SUM(H254:H260)</f>
        <v>0</v>
      </c>
      <c r="L260" s="43">
        <f>SUM(I254:I260)</f>
        <v>0</v>
      </c>
      <c r="M260" s="5">
        <f>K260+M253</f>
        <v>0</v>
      </c>
      <c r="N260" s="43">
        <f>L260+N253</f>
        <v>0</v>
      </c>
    </row>
    <row r="261" spans="1:2" ht="12.75">
      <c r="A261" s="15">
        <f t="shared" si="7"/>
        <v>38974</v>
      </c>
      <c r="B261" s="3">
        <f t="shared" si="8"/>
        <v>38974</v>
      </c>
    </row>
    <row r="262" spans="1:2" ht="12.75">
      <c r="A262" s="15">
        <f aca="true" t="shared" si="9" ref="A262:A325">B262</f>
        <v>38975</v>
      </c>
      <c r="B262" s="3">
        <f t="shared" si="8"/>
        <v>38975</v>
      </c>
    </row>
    <row r="263" spans="1:3" ht="12.75">
      <c r="A263" s="15">
        <f t="shared" si="9"/>
        <v>38976</v>
      </c>
      <c r="B263" s="3">
        <f aca="true" t="shared" si="10" ref="B263:B326">B262+1</f>
        <v>38976</v>
      </c>
      <c r="C263" t="s">
        <v>369</v>
      </c>
    </row>
    <row r="264" spans="1:2" ht="12.75">
      <c r="A264" s="15">
        <f t="shared" si="9"/>
        <v>38977</v>
      </c>
      <c r="B264" s="3">
        <f t="shared" si="10"/>
        <v>38977</v>
      </c>
    </row>
    <row r="265" spans="1:2" ht="12.75">
      <c r="A265" s="15">
        <f t="shared" si="9"/>
        <v>38978</v>
      </c>
      <c r="B265" s="3">
        <f t="shared" si="10"/>
        <v>38978</v>
      </c>
    </row>
    <row r="266" spans="1:2" ht="12.75">
      <c r="A266" s="15">
        <f t="shared" si="9"/>
        <v>38979</v>
      </c>
      <c r="B266" s="3">
        <f t="shared" si="10"/>
        <v>38979</v>
      </c>
    </row>
    <row r="267" spans="1:14" ht="12.75">
      <c r="A267" s="15">
        <f t="shared" si="9"/>
        <v>38980</v>
      </c>
      <c r="B267" s="3">
        <f t="shared" si="10"/>
        <v>38980</v>
      </c>
      <c r="J267" s="7"/>
      <c r="K267" s="5">
        <f>SUM(H261:H267)</f>
        <v>0</v>
      </c>
      <c r="L267" s="43">
        <f>SUM(I261:I267)</f>
        <v>0</v>
      </c>
      <c r="M267" s="5">
        <f>K267+M260</f>
        <v>0</v>
      </c>
      <c r="N267" s="43">
        <f>L267+N260</f>
        <v>0</v>
      </c>
    </row>
    <row r="268" spans="1:2" ht="12.75">
      <c r="A268" s="15">
        <f t="shared" si="9"/>
        <v>38981</v>
      </c>
      <c r="B268" s="3">
        <f t="shared" si="10"/>
        <v>38981</v>
      </c>
    </row>
    <row r="269" spans="1:3" ht="12.75">
      <c r="A269" s="15">
        <f t="shared" si="9"/>
        <v>38982</v>
      </c>
      <c r="B269" s="3">
        <f t="shared" si="10"/>
        <v>38982</v>
      </c>
      <c r="C269" t="s">
        <v>261</v>
      </c>
    </row>
    <row r="270" spans="1:3" ht="12.75">
      <c r="A270" s="15">
        <f t="shared" si="9"/>
        <v>38983</v>
      </c>
      <c r="B270" s="3">
        <f t="shared" si="10"/>
        <v>38983</v>
      </c>
      <c r="C270" t="s">
        <v>261</v>
      </c>
    </row>
    <row r="271" spans="1:3" ht="12.75">
      <c r="A271" s="15">
        <f t="shared" si="9"/>
        <v>38984</v>
      </c>
      <c r="B271" s="3">
        <f t="shared" si="10"/>
        <v>38984</v>
      </c>
      <c r="C271" t="s">
        <v>261</v>
      </c>
    </row>
    <row r="272" spans="1:2" ht="12.75">
      <c r="A272" s="15">
        <f t="shared" si="9"/>
        <v>38985</v>
      </c>
      <c r="B272" s="3">
        <f t="shared" si="10"/>
        <v>38985</v>
      </c>
    </row>
    <row r="273" spans="1:2" ht="12.75">
      <c r="A273" s="15">
        <f t="shared" si="9"/>
        <v>38986</v>
      </c>
      <c r="B273" s="3">
        <f t="shared" si="10"/>
        <v>38986</v>
      </c>
    </row>
    <row r="274" spans="1:14" ht="12.75">
      <c r="A274" s="15">
        <f t="shared" si="9"/>
        <v>38987</v>
      </c>
      <c r="B274" s="3">
        <f t="shared" si="10"/>
        <v>38987</v>
      </c>
      <c r="J274" s="7"/>
      <c r="K274" s="5">
        <f>SUM(H268:H274)</f>
        <v>0</v>
      </c>
      <c r="L274" s="43">
        <f>SUM(I268:I274)</f>
        <v>0</v>
      </c>
      <c r="M274" s="5">
        <f>K274+M267</f>
        <v>0</v>
      </c>
      <c r="N274" s="43">
        <f>L274+N267</f>
        <v>0</v>
      </c>
    </row>
    <row r="275" spans="1:2" ht="12.75">
      <c r="A275" s="15">
        <f t="shared" si="9"/>
        <v>38988</v>
      </c>
      <c r="B275" s="3">
        <f t="shared" si="10"/>
        <v>38988</v>
      </c>
    </row>
    <row r="276" spans="1:2" ht="12.75">
      <c r="A276" s="15">
        <f t="shared" si="9"/>
        <v>38989</v>
      </c>
      <c r="B276" s="3">
        <f t="shared" si="10"/>
        <v>38989</v>
      </c>
    </row>
    <row r="277" spans="1:2" ht="12.75">
      <c r="A277" s="15">
        <f t="shared" si="9"/>
        <v>38990</v>
      </c>
      <c r="B277" s="3">
        <f t="shared" si="10"/>
        <v>38990</v>
      </c>
    </row>
    <row r="278" spans="1:2" ht="12.75">
      <c r="A278" s="15">
        <f t="shared" si="9"/>
        <v>38991</v>
      </c>
      <c r="B278" s="3">
        <f t="shared" si="10"/>
        <v>38991</v>
      </c>
    </row>
    <row r="279" spans="1:2" ht="12.75">
      <c r="A279" s="15">
        <f t="shared" si="9"/>
        <v>38992</v>
      </c>
      <c r="B279" s="3">
        <f t="shared" si="10"/>
        <v>38992</v>
      </c>
    </row>
    <row r="280" spans="1:2" ht="12.75">
      <c r="A280" s="15">
        <f t="shared" si="9"/>
        <v>38993</v>
      </c>
      <c r="B280" s="3">
        <f t="shared" si="10"/>
        <v>38993</v>
      </c>
    </row>
    <row r="281" spans="1:14" ht="12.75">
      <c r="A281" s="15">
        <f t="shared" si="9"/>
        <v>38994</v>
      </c>
      <c r="B281" s="3">
        <f t="shared" si="10"/>
        <v>38994</v>
      </c>
      <c r="J281" s="7"/>
      <c r="K281" s="5">
        <f>SUM(H275:H281)</f>
        <v>0</v>
      </c>
      <c r="L281" s="43">
        <f>SUM(I275:I281)</f>
        <v>0</v>
      </c>
      <c r="M281" s="5">
        <f>K281+M274</f>
        <v>0</v>
      </c>
      <c r="N281" s="43">
        <f>L281+N274</f>
        <v>0</v>
      </c>
    </row>
    <row r="282" spans="1:2" ht="12.75">
      <c r="A282" s="15">
        <f t="shared" si="9"/>
        <v>38995</v>
      </c>
      <c r="B282" s="3">
        <f t="shared" si="10"/>
        <v>38995</v>
      </c>
    </row>
    <row r="283" spans="1:2" ht="12.75">
      <c r="A283" s="15">
        <f t="shared" si="9"/>
        <v>38996</v>
      </c>
      <c r="B283" s="3">
        <f t="shared" si="10"/>
        <v>38996</v>
      </c>
    </row>
    <row r="284" spans="1:2" ht="12.75">
      <c r="A284" s="15">
        <f t="shared" si="9"/>
        <v>38997</v>
      </c>
      <c r="B284" s="3">
        <f t="shared" si="10"/>
        <v>38997</v>
      </c>
    </row>
    <row r="285" spans="1:2" ht="12.75">
      <c r="A285" s="15">
        <f t="shared" si="9"/>
        <v>38998</v>
      </c>
      <c r="B285" s="3">
        <f t="shared" si="10"/>
        <v>38998</v>
      </c>
    </row>
    <row r="286" spans="1:2" ht="12.75">
      <c r="A286" s="15">
        <f t="shared" si="9"/>
        <v>38999</v>
      </c>
      <c r="B286" s="3">
        <f t="shared" si="10"/>
        <v>38999</v>
      </c>
    </row>
    <row r="287" spans="1:2" ht="12.75">
      <c r="A287" s="15">
        <f t="shared" si="9"/>
        <v>39000</v>
      </c>
      <c r="B287" s="3">
        <f t="shared" si="10"/>
        <v>39000</v>
      </c>
    </row>
    <row r="288" spans="1:14" ht="12.75">
      <c r="A288" s="15">
        <f t="shared" si="9"/>
        <v>39001</v>
      </c>
      <c r="B288" s="3">
        <f t="shared" si="10"/>
        <v>39001</v>
      </c>
      <c r="J288" s="7"/>
      <c r="K288" s="5">
        <f>SUM(H282:H288)</f>
        <v>0</v>
      </c>
      <c r="L288" s="43">
        <f>SUM(I282:I288)</f>
        <v>0</v>
      </c>
      <c r="M288" s="5">
        <f>K288+M281</f>
        <v>0</v>
      </c>
      <c r="N288" s="43">
        <f>L288+N281</f>
        <v>0</v>
      </c>
    </row>
    <row r="289" spans="1:2" ht="12.75">
      <c r="A289" s="15">
        <f t="shared" si="9"/>
        <v>39002</v>
      </c>
      <c r="B289" s="3">
        <f t="shared" si="10"/>
        <v>39002</v>
      </c>
    </row>
    <row r="290" spans="1:2" ht="12.75">
      <c r="A290" s="15">
        <f t="shared" si="9"/>
        <v>39003</v>
      </c>
      <c r="B290" s="3">
        <f t="shared" si="10"/>
        <v>39003</v>
      </c>
    </row>
    <row r="291" spans="1:2" ht="12.75">
      <c r="A291" s="15">
        <f t="shared" si="9"/>
        <v>39004</v>
      </c>
      <c r="B291" s="3">
        <f t="shared" si="10"/>
        <v>39004</v>
      </c>
    </row>
    <row r="292" spans="1:2" ht="12.75">
      <c r="A292" s="15">
        <f t="shared" si="9"/>
        <v>39005</v>
      </c>
      <c r="B292" s="3">
        <f t="shared" si="10"/>
        <v>39005</v>
      </c>
    </row>
    <row r="293" spans="1:2" ht="12.75">
      <c r="A293" s="15">
        <f t="shared" si="9"/>
        <v>39006</v>
      </c>
      <c r="B293" s="3">
        <f t="shared" si="10"/>
        <v>39006</v>
      </c>
    </row>
    <row r="294" spans="1:2" ht="12.75">
      <c r="A294" s="15">
        <f t="shared" si="9"/>
        <v>39007</v>
      </c>
      <c r="B294" s="3">
        <f t="shared" si="10"/>
        <v>39007</v>
      </c>
    </row>
    <row r="295" spans="1:14" ht="12.75">
      <c r="A295" s="15">
        <f t="shared" si="9"/>
        <v>39008</v>
      </c>
      <c r="B295" s="3">
        <f t="shared" si="10"/>
        <v>39008</v>
      </c>
      <c r="J295" s="7"/>
      <c r="K295" s="5">
        <f>SUM(H289:H295)</f>
        <v>0</v>
      </c>
      <c r="L295" s="43">
        <f>SUM(I289:I295)</f>
        <v>0</v>
      </c>
      <c r="M295" s="5">
        <f>K295+M288</f>
        <v>0</v>
      </c>
      <c r="N295" s="43">
        <f>L295+N288</f>
        <v>0</v>
      </c>
    </row>
    <row r="296" spans="1:2" ht="12.75">
      <c r="A296" s="15">
        <f t="shared" si="9"/>
        <v>39009</v>
      </c>
      <c r="B296" s="3">
        <f t="shared" si="10"/>
        <v>39009</v>
      </c>
    </row>
    <row r="297" spans="1:2" ht="12.75">
      <c r="A297" s="15">
        <f t="shared" si="9"/>
        <v>39010</v>
      </c>
      <c r="B297" s="3">
        <f t="shared" si="10"/>
        <v>39010</v>
      </c>
    </row>
    <row r="298" spans="1:2" ht="12.75">
      <c r="A298" s="15">
        <f t="shared" si="9"/>
        <v>39011</v>
      </c>
      <c r="B298" s="3">
        <f t="shared" si="10"/>
        <v>39011</v>
      </c>
    </row>
    <row r="299" spans="1:2" ht="12.75">
      <c r="A299" s="15">
        <f t="shared" si="9"/>
        <v>39012</v>
      </c>
      <c r="B299" s="3">
        <f t="shared" si="10"/>
        <v>39012</v>
      </c>
    </row>
    <row r="300" spans="1:2" ht="12.75">
      <c r="A300" s="15">
        <f t="shared" si="9"/>
        <v>39013</v>
      </c>
      <c r="B300" s="3">
        <f t="shared" si="10"/>
        <v>39013</v>
      </c>
    </row>
    <row r="301" spans="1:2" ht="12.75">
      <c r="A301" s="15">
        <f t="shared" si="9"/>
        <v>39014</v>
      </c>
      <c r="B301" s="3">
        <f t="shared" si="10"/>
        <v>39014</v>
      </c>
    </row>
    <row r="302" spans="1:14" ht="12.75">
      <c r="A302" s="15">
        <f t="shared" si="9"/>
        <v>39015</v>
      </c>
      <c r="B302" s="3">
        <f t="shared" si="10"/>
        <v>39015</v>
      </c>
      <c r="J302" s="7"/>
      <c r="K302" s="5">
        <f>SUM(H296:H302)</f>
        <v>0</v>
      </c>
      <c r="L302" s="43">
        <f>SUM(I296:I302)</f>
        <v>0</v>
      </c>
      <c r="M302" s="5">
        <f>K302+M295</f>
        <v>0</v>
      </c>
      <c r="N302" s="43">
        <f>L302+N295</f>
        <v>0</v>
      </c>
    </row>
    <row r="303" spans="1:2" ht="12.75">
      <c r="A303" s="15">
        <f t="shared" si="9"/>
        <v>39016</v>
      </c>
      <c r="B303" s="3">
        <f t="shared" si="10"/>
        <v>39016</v>
      </c>
    </row>
    <row r="304" spans="1:7" ht="12.75">
      <c r="A304" s="15">
        <f t="shared" si="9"/>
        <v>39017</v>
      </c>
      <c r="B304" s="3">
        <f t="shared" si="10"/>
        <v>39017</v>
      </c>
      <c r="F304" s="19"/>
      <c r="G304" s="19"/>
    </row>
    <row r="305" spans="1:2" ht="12.75">
      <c r="A305" s="15">
        <f t="shared" si="9"/>
        <v>39018</v>
      </c>
      <c r="B305" s="3">
        <f t="shared" si="10"/>
        <v>39018</v>
      </c>
    </row>
    <row r="306" spans="1:2" ht="12.75">
      <c r="A306" s="15">
        <f t="shared" si="9"/>
        <v>39019</v>
      </c>
      <c r="B306" s="3">
        <f t="shared" si="10"/>
        <v>39019</v>
      </c>
    </row>
    <row r="307" spans="1:2" ht="12.75">
      <c r="A307" s="15">
        <f t="shared" si="9"/>
        <v>39020</v>
      </c>
      <c r="B307" s="3">
        <f t="shared" si="10"/>
        <v>39020</v>
      </c>
    </row>
    <row r="308" spans="1:2" ht="12.75">
      <c r="A308" s="15">
        <f t="shared" si="9"/>
        <v>39021</v>
      </c>
      <c r="B308" s="3">
        <f t="shared" si="10"/>
        <v>39021</v>
      </c>
    </row>
    <row r="309" spans="1:14" ht="12.75">
      <c r="A309" s="15">
        <f t="shared" si="9"/>
        <v>39022</v>
      </c>
      <c r="B309" s="3">
        <f t="shared" si="10"/>
        <v>39022</v>
      </c>
      <c r="J309" s="7"/>
      <c r="K309" s="5">
        <f>SUM(H303:H309)</f>
        <v>0</v>
      </c>
      <c r="L309" s="43">
        <f>SUM(I303:I309)</f>
        <v>0</v>
      </c>
      <c r="M309" s="5">
        <f>K309+M302</f>
        <v>0</v>
      </c>
      <c r="N309" s="43">
        <f>L309+N302</f>
        <v>0</v>
      </c>
    </row>
    <row r="310" spans="1:2" ht="12.75">
      <c r="A310" s="15">
        <f t="shared" si="9"/>
        <v>39023</v>
      </c>
      <c r="B310" s="3">
        <f t="shared" si="10"/>
        <v>39023</v>
      </c>
    </row>
    <row r="311" spans="1:2" ht="12.75">
      <c r="A311" s="15">
        <f t="shared" si="9"/>
        <v>39024</v>
      </c>
      <c r="B311" s="3">
        <f t="shared" si="10"/>
        <v>39024</v>
      </c>
    </row>
    <row r="312" spans="1:2" ht="12.75">
      <c r="A312" s="15">
        <f t="shared" si="9"/>
        <v>39025</v>
      </c>
      <c r="B312" s="3">
        <f t="shared" si="10"/>
        <v>39025</v>
      </c>
    </row>
    <row r="313" spans="1:2" ht="12.75">
      <c r="A313" s="15">
        <f t="shared" si="9"/>
        <v>39026</v>
      </c>
      <c r="B313" s="3">
        <f t="shared" si="10"/>
        <v>39026</v>
      </c>
    </row>
    <row r="314" spans="1:2" ht="12.75">
      <c r="A314" s="15">
        <f t="shared" si="9"/>
        <v>39027</v>
      </c>
      <c r="B314" s="3">
        <f t="shared" si="10"/>
        <v>39027</v>
      </c>
    </row>
    <row r="315" spans="1:2" ht="12.75">
      <c r="A315" s="15">
        <f t="shared" si="9"/>
        <v>39028</v>
      </c>
      <c r="B315" s="3">
        <f t="shared" si="10"/>
        <v>39028</v>
      </c>
    </row>
    <row r="316" spans="1:14" ht="12.75">
      <c r="A316" s="15">
        <f t="shared" si="9"/>
        <v>39029</v>
      </c>
      <c r="B316" s="3">
        <f t="shared" si="10"/>
        <v>39029</v>
      </c>
      <c r="J316" s="7"/>
      <c r="K316" s="5">
        <f>SUM(H310:H316)</f>
        <v>0</v>
      </c>
      <c r="L316" s="43">
        <f>SUM(I310:I316)</f>
        <v>0</v>
      </c>
      <c r="M316" s="5">
        <f>K316+M309</f>
        <v>0</v>
      </c>
      <c r="N316" s="43">
        <f>L316+N309</f>
        <v>0</v>
      </c>
    </row>
    <row r="317" spans="1:2" ht="12.75">
      <c r="A317" s="15">
        <f t="shared" si="9"/>
        <v>39030</v>
      </c>
      <c r="B317" s="3">
        <f t="shared" si="10"/>
        <v>39030</v>
      </c>
    </row>
    <row r="318" spans="1:2" ht="12.75">
      <c r="A318" s="15">
        <f t="shared" si="9"/>
        <v>39031</v>
      </c>
      <c r="B318" s="3">
        <f t="shared" si="10"/>
        <v>39031</v>
      </c>
    </row>
    <row r="319" spans="1:2" ht="12.75">
      <c r="A319" s="15">
        <f t="shared" si="9"/>
        <v>39032</v>
      </c>
      <c r="B319" s="3">
        <f t="shared" si="10"/>
        <v>39032</v>
      </c>
    </row>
    <row r="320" spans="1:2" ht="12.75">
      <c r="A320" s="15">
        <f t="shared" si="9"/>
        <v>39033</v>
      </c>
      <c r="B320" s="3">
        <f t="shared" si="10"/>
        <v>39033</v>
      </c>
    </row>
    <row r="321" spans="1:2" ht="12.75">
      <c r="A321" s="15">
        <f t="shared" si="9"/>
        <v>39034</v>
      </c>
      <c r="B321" s="3">
        <f t="shared" si="10"/>
        <v>39034</v>
      </c>
    </row>
    <row r="322" spans="1:2" ht="12.75">
      <c r="A322" s="15">
        <f t="shared" si="9"/>
        <v>39035</v>
      </c>
      <c r="B322" s="3">
        <f t="shared" si="10"/>
        <v>39035</v>
      </c>
    </row>
    <row r="323" spans="1:14" ht="12.75">
      <c r="A323" s="15">
        <f t="shared" si="9"/>
        <v>39036</v>
      </c>
      <c r="B323" s="3">
        <f t="shared" si="10"/>
        <v>39036</v>
      </c>
      <c r="J323" s="7"/>
      <c r="K323" s="5">
        <f>SUM(H317:H323)</f>
        <v>0</v>
      </c>
      <c r="L323" s="43">
        <f>SUM(I317:I323)</f>
        <v>0</v>
      </c>
      <c r="M323" s="5">
        <f>K323+M316</f>
        <v>0</v>
      </c>
      <c r="N323" s="43">
        <f>L323+N316</f>
        <v>0</v>
      </c>
    </row>
    <row r="324" spans="1:2" ht="12.75">
      <c r="A324" s="15">
        <f t="shared" si="9"/>
        <v>39037</v>
      </c>
      <c r="B324" s="3">
        <f t="shared" si="10"/>
        <v>39037</v>
      </c>
    </row>
    <row r="325" spans="1:2" ht="12.75">
      <c r="A325" s="15">
        <f t="shared" si="9"/>
        <v>39038</v>
      </c>
      <c r="B325" s="3">
        <f t="shared" si="10"/>
        <v>39038</v>
      </c>
    </row>
    <row r="326" spans="1:2" ht="12.75">
      <c r="A326" s="15">
        <f aca="true" t="shared" si="11" ref="A326:A371">B326</f>
        <v>39039</v>
      </c>
      <c r="B326" s="3">
        <f t="shared" si="10"/>
        <v>39039</v>
      </c>
    </row>
    <row r="327" spans="1:2" ht="12.75">
      <c r="A327" s="15">
        <f t="shared" si="11"/>
        <v>39040</v>
      </c>
      <c r="B327" s="3">
        <f aca="true" t="shared" si="12" ref="B327:B371">B326+1</f>
        <v>39040</v>
      </c>
    </row>
    <row r="328" spans="1:2" ht="12.75">
      <c r="A328" s="15">
        <f t="shared" si="11"/>
        <v>39041</v>
      </c>
      <c r="B328" s="3">
        <f t="shared" si="12"/>
        <v>39041</v>
      </c>
    </row>
    <row r="329" spans="1:2" ht="12.75">
      <c r="A329" s="15">
        <f t="shared" si="11"/>
        <v>39042</v>
      </c>
      <c r="B329" s="3">
        <f t="shared" si="12"/>
        <v>39042</v>
      </c>
    </row>
    <row r="330" spans="1:14" ht="12.75">
      <c r="A330" s="15">
        <f t="shared" si="11"/>
        <v>39043</v>
      </c>
      <c r="B330" s="3">
        <f t="shared" si="12"/>
        <v>39043</v>
      </c>
      <c r="J330" s="7"/>
      <c r="K330" s="5">
        <f>SUM(H324:H330)</f>
        <v>0</v>
      </c>
      <c r="L330" s="43">
        <f>SUM(I324:I330)</f>
        <v>0</v>
      </c>
      <c r="M330" s="5">
        <f>K330+M323</f>
        <v>0</v>
      </c>
      <c r="N330" s="43">
        <f>L330+N323</f>
        <v>0</v>
      </c>
    </row>
    <row r="331" spans="1:2" ht="12.75">
      <c r="A331" s="15">
        <f t="shared" si="11"/>
        <v>39044</v>
      </c>
      <c r="B331" s="3">
        <f t="shared" si="12"/>
        <v>39044</v>
      </c>
    </row>
    <row r="332" spans="1:2" ht="12.75">
      <c r="A332" s="15">
        <f t="shared" si="11"/>
        <v>39045</v>
      </c>
      <c r="B332" s="3">
        <f t="shared" si="12"/>
        <v>39045</v>
      </c>
    </row>
    <row r="333" spans="1:2" ht="12.75">
      <c r="A333" s="15">
        <f t="shared" si="11"/>
        <v>39046</v>
      </c>
      <c r="B333" s="3">
        <f t="shared" si="12"/>
        <v>39046</v>
      </c>
    </row>
    <row r="334" spans="1:2" ht="12.75">
      <c r="A334" s="15">
        <f t="shared" si="11"/>
        <v>39047</v>
      </c>
      <c r="B334" s="3">
        <f t="shared" si="12"/>
        <v>39047</v>
      </c>
    </row>
    <row r="335" spans="1:2" ht="12.75">
      <c r="A335" s="15">
        <f t="shared" si="11"/>
        <v>39048</v>
      </c>
      <c r="B335" s="3">
        <f t="shared" si="12"/>
        <v>39048</v>
      </c>
    </row>
    <row r="336" spans="1:2" ht="12.75">
      <c r="A336" s="15">
        <f t="shared" si="11"/>
        <v>39049</v>
      </c>
      <c r="B336" s="3">
        <f t="shared" si="12"/>
        <v>39049</v>
      </c>
    </row>
    <row r="337" spans="1:14" ht="12.75">
      <c r="A337" s="15">
        <f t="shared" si="11"/>
        <v>39050</v>
      </c>
      <c r="B337" s="3">
        <f t="shared" si="12"/>
        <v>39050</v>
      </c>
      <c r="J337" s="7"/>
      <c r="K337" s="5">
        <f>SUM(H331:H337)</f>
        <v>0</v>
      </c>
      <c r="L337" s="43">
        <f>SUM(I331:I337)</f>
        <v>0</v>
      </c>
      <c r="M337" s="5">
        <f>K337+M330</f>
        <v>0</v>
      </c>
      <c r="N337" s="43">
        <f>L337+N330</f>
        <v>0</v>
      </c>
    </row>
    <row r="338" spans="1:2" ht="12.75">
      <c r="A338" s="15">
        <f t="shared" si="11"/>
        <v>39051</v>
      </c>
      <c r="B338" s="3">
        <f t="shared" si="12"/>
        <v>39051</v>
      </c>
    </row>
    <row r="339" spans="1:2" ht="12.75">
      <c r="A339" s="15">
        <f t="shared" si="11"/>
        <v>39052</v>
      </c>
      <c r="B339" s="3">
        <f t="shared" si="12"/>
        <v>39052</v>
      </c>
    </row>
    <row r="340" spans="1:2" ht="12.75">
      <c r="A340" s="15">
        <f t="shared" si="11"/>
        <v>39053</v>
      </c>
      <c r="B340" s="3">
        <f t="shared" si="12"/>
        <v>39053</v>
      </c>
    </row>
    <row r="341" spans="1:2" ht="12.75">
      <c r="A341" s="15">
        <f t="shared" si="11"/>
        <v>39054</v>
      </c>
      <c r="B341" s="3">
        <f t="shared" si="12"/>
        <v>39054</v>
      </c>
    </row>
    <row r="342" spans="1:2" ht="12.75">
      <c r="A342" s="15">
        <f t="shared" si="11"/>
        <v>39055</v>
      </c>
      <c r="B342" s="3">
        <f t="shared" si="12"/>
        <v>39055</v>
      </c>
    </row>
    <row r="343" spans="1:2" ht="12.75">
      <c r="A343" s="15">
        <f t="shared" si="11"/>
        <v>39056</v>
      </c>
      <c r="B343" s="3">
        <f t="shared" si="12"/>
        <v>39056</v>
      </c>
    </row>
    <row r="344" spans="1:14" ht="12.75">
      <c r="A344" s="15">
        <f t="shared" si="11"/>
        <v>39057</v>
      </c>
      <c r="B344" s="3">
        <f t="shared" si="12"/>
        <v>39057</v>
      </c>
      <c r="J344" s="7"/>
      <c r="K344" s="5">
        <f>SUM(H338:H344)</f>
        <v>0</v>
      </c>
      <c r="L344" s="43">
        <f>SUM(I338:I344)</f>
        <v>0</v>
      </c>
      <c r="M344" s="5">
        <f>K344+M337</f>
        <v>0</v>
      </c>
      <c r="N344" s="43">
        <f>L344+N337</f>
        <v>0</v>
      </c>
    </row>
    <row r="345" spans="1:2" ht="12.75">
      <c r="A345" s="15">
        <f t="shared" si="11"/>
        <v>39058</v>
      </c>
      <c r="B345" s="3">
        <f t="shared" si="12"/>
        <v>39058</v>
      </c>
    </row>
    <row r="346" spans="1:2" ht="12.75">
      <c r="A346" s="15">
        <f t="shared" si="11"/>
        <v>39059</v>
      </c>
      <c r="B346" s="3">
        <f t="shared" si="12"/>
        <v>39059</v>
      </c>
    </row>
    <row r="347" spans="1:2" ht="12.75">
      <c r="A347" s="15">
        <f t="shared" si="11"/>
        <v>39060</v>
      </c>
      <c r="B347" s="3">
        <f t="shared" si="12"/>
        <v>39060</v>
      </c>
    </row>
    <row r="348" spans="1:2" ht="12.75">
      <c r="A348" s="15">
        <f t="shared" si="11"/>
        <v>39061</v>
      </c>
      <c r="B348" s="3">
        <f t="shared" si="12"/>
        <v>39061</v>
      </c>
    </row>
    <row r="349" spans="1:2" ht="12.75">
      <c r="A349" s="15">
        <f t="shared" si="11"/>
        <v>39062</v>
      </c>
      <c r="B349" s="3">
        <f t="shared" si="12"/>
        <v>39062</v>
      </c>
    </row>
    <row r="350" spans="1:2" ht="12.75">
      <c r="A350" s="15">
        <f t="shared" si="11"/>
        <v>39063</v>
      </c>
      <c r="B350" s="3">
        <f t="shared" si="12"/>
        <v>39063</v>
      </c>
    </row>
    <row r="351" spans="1:14" ht="12.75">
      <c r="A351" s="15">
        <f t="shared" si="11"/>
        <v>39064</v>
      </c>
      <c r="B351" s="3">
        <f t="shared" si="12"/>
        <v>39064</v>
      </c>
      <c r="J351" s="7"/>
      <c r="K351" s="5">
        <f>SUM(H345:H351)</f>
        <v>0</v>
      </c>
      <c r="L351" s="43">
        <f>SUM(I345:I351)</f>
        <v>0</v>
      </c>
      <c r="M351" s="5">
        <f>K351+M344</f>
        <v>0</v>
      </c>
      <c r="N351" s="43">
        <f>L351+N344</f>
        <v>0</v>
      </c>
    </row>
    <row r="352" spans="1:2" ht="12.75">
      <c r="A352" s="15">
        <f t="shared" si="11"/>
        <v>39065</v>
      </c>
      <c r="B352" s="3">
        <f t="shared" si="12"/>
        <v>39065</v>
      </c>
    </row>
    <row r="353" spans="1:2" ht="12.75">
      <c r="A353" s="15">
        <f t="shared" si="11"/>
        <v>39066</v>
      </c>
      <c r="B353" s="3">
        <f t="shared" si="12"/>
        <v>39066</v>
      </c>
    </row>
    <row r="354" spans="1:2" ht="12.75">
      <c r="A354" s="15">
        <f t="shared" si="11"/>
        <v>39067</v>
      </c>
      <c r="B354" s="3">
        <f t="shared" si="12"/>
        <v>39067</v>
      </c>
    </row>
    <row r="355" spans="1:2" ht="12.75">
      <c r="A355" s="15">
        <f t="shared" si="11"/>
        <v>39068</v>
      </c>
      <c r="B355" s="3">
        <f t="shared" si="12"/>
        <v>39068</v>
      </c>
    </row>
    <row r="356" spans="1:2" ht="12.75">
      <c r="A356" s="15">
        <f t="shared" si="11"/>
        <v>39069</v>
      </c>
      <c r="B356" s="3">
        <f t="shared" si="12"/>
        <v>39069</v>
      </c>
    </row>
    <row r="357" spans="1:2" ht="12.75">
      <c r="A357" s="15">
        <f t="shared" si="11"/>
        <v>39070</v>
      </c>
      <c r="B357" s="3">
        <f t="shared" si="12"/>
        <v>39070</v>
      </c>
    </row>
    <row r="358" spans="1:14" ht="12.75">
      <c r="A358" s="15">
        <f t="shared" si="11"/>
        <v>39071</v>
      </c>
      <c r="B358" s="3">
        <f t="shared" si="12"/>
        <v>39071</v>
      </c>
      <c r="J358" s="7"/>
      <c r="K358" s="5">
        <f>SUM(H352:H358)</f>
        <v>0</v>
      </c>
      <c r="L358" s="43">
        <f>SUM(I352:I358)</f>
        <v>0</v>
      </c>
      <c r="M358" s="5">
        <f>K358+M351</f>
        <v>0</v>
      </c>
      <c r="N358" s="43">
        <f>L358+N351</f>
        <v>0</v>
      </c>
    </row>
    <row r="359" spans="1:2" ht="12.75">
      <c r="A359" s="15">
        <f t="shared" si="11"/>
        <v>39072</v>
      </c>
      <c r="B359" s="3">
        <f t="shared" si="12"/>
        <v>39072</v>
      </c>
    </row>
    <row r="360" spans="1:2" ht="12.75">
      <c r="A360" s="15">
        <f t="shared" si="11"/>
        <v>39073</v>
      </c>
      <c r="B360" s="3">
        <f t="shared" si="12"/>
        <v>39073</v>
      </c>
    </row>
    <row r="361" spans="1:2" ht="12.75">
      <c r="A361" s="15">
        <f t="shared" si="11"/>
        <v>39074</v>
      </c>
      <c r="B361" s="3">
        <f t="shared" si="12"/>
        <v>39074</v>
      </c>
    </row>
    <row r="362" spans="1:2" ht="12.75">
      <c r="A362" s="15">
        <f t="shared" si="11"/>
        <v>39075</v>
      </c>
      <c r="B362" s="3">
        <f t="shared" si="12"/>
        <v>39075</v>
      </c>
    </row>
    <row r="363" spans="1:2" ht="12.75">
      <c r="A363" s="15">
        <f t="shared" si="11"/>
        <v>39076</v>
      </c>
      <c r="B363" s="3">
        <f t="shared" si="12"/>
        <v>39076</v>
      </c>
    </row>
    <row r="364" spans="1:2" ht="12.75">
      <c r="A364" s="15">
        <f t="shared" si="11"/>
        <v>39077</v>
      </c>
      <c r="B364" s="3">
        <f t="shared" si="12"/>
        <v>39077</v>
      </c>
    </row>
    <row r="365" spans="1:14" ht="12.75">
      <c r="A365" s="15">
        <f t="shared" si="11"/>
        <v>39078</v>
      </c>
      <c r="B365" s="3">
        <f t="shared" si="12"/>
        <v>39078</v>
      </c>
      <c r="J365" s="7"/>
      <c r="K365" s="5">
        <f>SUM(H359:H365)</f>
        <v>0</v>
      </c>
      <c r="L365" s="43">
        <f>SUM(I359:I365)</f>
        <v>0</v>
      </c>
      <c r="M365" s="5">
        <f>K365+M358</f>
        <v>0</v>
      </c>
      <c r="N365" s="43">
        <f>L365+N358</f>
        <v>0</v>
      </c>
    </row>
    <row r="366" spans="1:2" ht="12.75">
      <c r="A366" s="15">
        <f t="shared" si="11"/>
        <v>39079</v>
      </c>
      <c r="B366" s="3">
        <f t="shared" si="12"/>
        <v>39079</v>
      </c>
    </row>
    <row r="367" spans="1:2" ht="12.75">
      <c r="A367" s="15">
        <f t="shared" si="11"/>
        <v>39080</v>
      </c>
      <c r="B367" s="3">
        <f t="shared" si="12"/>
        <v>39080</v>
      </c>
    </row>
    <row r="368" spans="1:2" ht="12.75">
      <c r="A368" s="15">
        <f t="shared" si="11"/>
        <v>39081</v>
      </c>
      <c r="B368" s="3">
        <f t="shared" si="12"/>
        <v>39081</v>
      </c>
    </row>
    <row r="369" spans="1:2" ht="12.75">
      <c r="A369" s="15">
        <f t="shared" si="11"/>
        <v>39082</v>
      </c>
      <c r="B369" s="3">
        <f t="shared" si="12"/>
        <v>39082</v>
      </c>
    </row>
    <row r="370" spans="1:2" ht="12.75">
      <c r="A370" s="15">
        <f t="shared" si="11"/>
        <v>39083</v>
      </c>
      <c r="B370" s="3">
        <f t="shared" si="12"/>
        <v>39083</v>
      </c>
    </row>
    <row r="371" spans="1:2" ht="12.75">
      <c r="A371" s="15">
        <f t="shared" si="11"/>
        <v>39084</v>
      </c>
      <c r="B371" s="3">
        <f t="shared" si="12"/>
        <v>39084</v>
      </c>
    </row>
    <row r="372" spans="10:13" ht="12.75">
      <c r="J372" s="7"/>
      <c r="K372" s="5">
        <f>SUM(H366:H372)</f>
        <v>0</v>
      </c>
      <c r="L372" s="43">
        <f>SUM(I366:I372)</f>
        <v>0</v>
      </c>
      <c r="M372" s="5"/>
    </row>
    <row r="379" spans="10:13" ht="12.75">
      <c r="J379" s="7"/>
      <c r="K379" s="5"/>
      <c r="M379" s="5"/>
    </row>
    <row r="386" spans="10:13" ht="12.75">
      <c r="J386" s="7"/>
      <c r="K386" s="5"/>
      <c r="M386" s="5"/>
    </row>
    <row r="393" spans="10:13" ht="12.75">
      <c r="J393" s="7"/>
      <c r="K393" s="5"/>
      <c r="M393" s="5"/>
    </row>
    <row r="400" spans="10:13" ht="12.75">
      <c r="J400" s="7"/>
      <c r="K400" s="5"/>
      <c r="M400" s="5"/>
    </row>
  </sheetData>
  <printOptions horizontalCentered="1"/>
  <pageMargins left="0.75" right="0.75" top="1" bottom="1" header="0.5" footer="0.5"/>
  <pageSetup fitToHeight="6" fitToWidth="1" horizontalDpi="600" verticalDpi="600" orientation="landscape" scale="51" r:id="rId3"/>
  <headerFooter alignWithMargins="0">
    <oddHeader>&amp;RPage &amp;P of &amp;N</oddHeader>
    <oddFooter>&amp;L&amp;D&amp;C&amp;Z&amp;F&amp;R&amp;T</oddFooter>
  </headerFooter>
  <legacyDrawing r:id="rId2"/>
</worksheet>
</file>

<file path=xl/worksheets/sheet3.xml><?xml version="1.0" encoding="utf-8"?>
<worksheet xmlns="http://schemas.openxmlformats.org/spreadsheetml/2006/main" xmlns:r="http://schemas.openxmlformats.org/officeDocument/2006/relationships">
  <dimension ref="A1:A73"/>
  <sheetViews>
    <sheetView workbookViewId="0" topLeftCell="A1">
      <selection activeCell="A32" sqref="A32"/>
    </sheetView>
  </sheetViews>
  <sheetFormatPr defaultColWidth="9.140625" defaultRowHeight="12.75"/>
  <cols>
    <col min="1" max="1" width="31.28125" style="0" customWidth="1"/>
  </cols>
  <sheetData>
    <row r="1" ht="13.5" thickBot="1">
      <c r="A1" s="1" t="s">
        <v>4</v>
      </c>
    </row>
    <row r="2" ht="12.75">
      <c r="A2" t="s">
        <v>14</v>
      </c>
    </row>
    <row r="3" ht="12.75">
      <c r="A3" t="s">
        <v>12</v>
      </c>
    </row>
    <row r="4" ht="12.75">
      <c r="A4" t="s">
        <v>18</v>
      </c>
    </row>
    <row r="5" ht="12.75">
      <c r="A5" t="s">
        <v>19</v>
      </c>
    </row>
    <row r="6" ht="12.75">
      <c r="A6" t="s">
        <v>27</v>
      </c>
    </row>
    <row r="8" ht="12.75">
      <c r="A8" t="s">
        <v>15</v>
      </c>
    </row>
    <row r="9" ht="12.75">
      <c r="A9" t="s">
        <v>13</v>
      </c>
    </row>
    <row r="10" ht="12.75">
      <c r="A10" t="s">
        <v>20</v>
      </c>
    </row>
    <row r="11" ht="12.75">
      <c r="A11" t="s">
        <v>19</v>
      </c>
    </row>
    <row r="12" ht="12.75">
      <c r="A12" t="s">
        <v>31</v>
      </c>
    </row>
    <row r="14" ht="12.75">
      <c r="A14" t="s">
        <v>193</v>
      </c>
    </row>
    <row r="15" ht="12.75">
      <c r="A15" t="s">
        <v>194</v>
      </c>
    </row>
    <row r="16" ht="12.75">
      <c r="A16" t="s">
        <v>16</v>
      </c>
    </row>
    <row r="17" ht="12.75">
      <c r="A17" t="s">
        <v>21</v>
      </c>
    </row>
    <row r="18" ht="12.75">
      <c r="A18" t="s">
        <v>195</v>
      </c>
    </row>
    <row r="20" ht="12.75">
      <c r="A20" t="s">
        <v>192</v>
      </c>
    </row>
    <row r="21" ht="12.75">
      <c r="A21" t="s">
        <v>194</v>
      </c>
    </row>
    <row r="22" ht="12.75">
      <c r="A22" t="s">
        <v>17</v>
      </c>
    </row>
    <row r="23" ht="12.75">
      <c r="A23" t="s">
        <v>22</v>
      </c>
    </row>
    <row r="24" ht="12.75">
      <c r="A24" t="s">
        <v>28</v>
      </c>
    </row>
    <row r="26" ht="13.5" customHeight="1"/>
    <row r="27" ht="13.5" customHeight="1">
      <c r="A27" t="s">
        <v>30</v>
      </c>
    </row>
    <row r="28" ht="13.5" customHeight="1">
      <c r="A28" t="s">
        <v>24</v>
      </c>
    </row>
    <row r="29" ht="13.5" customHeight="1">
      <c r="A29" t="s">
        <v>23</v>
      </c>
    </row>
    <row r="30" ht="13.5" customHeight="1">
      <c r="A30" t="s">
        <v>29</v>
      </c>
    </row>
    <row r="31" ht="13.5" customHeight="1">
      <c r="A31" t="s">
        <v>28</v>
      </c>
    </row>
    <row r="32" ht="13.5" customHeight="1"/>
    <row r="72" ht="12.75">
      <c r="A72" s="51"/>
    </row>
    <row r="73" ht="12.75">
      <c r="A73" s="51"/>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B2:S37"/>
  <sheetViews>
    <sheetView workbookViewId="0" topLeftCell="A1">
      <selection activeCell="G24" sqref="G24"/>
    </sheetView>
  </sheetViews>
  <sheetFormatPr defaultColWidth="9.140625" defaultRowHeight="12.75"/>
  <cols>
    <col min="2" max="2" width="24.57421875" style="0" bestFit="1" customWidth="1"/>
    <col min="3" max="3" width="18.00390625" style="0" bestFit="1" customWidth="1"/>
    <col min="4" max="4" width="11.00390625" style="0" bestFit="1" customWidth="1"/>
    <col min="10" max="10" width="208.28125" style="0" bestFit="1" customWidth="1"/>
  </cols>
  <sheetData>
    <row r="2" spans="3:4" ht="12.75">
      <c r="C2" t="s">
        <v>38</v>
      </c>
      <c r="D2" t="s">
        <v>33</v>
      </c>
    </row>
    <row r="3" spans="2:4" ht="12.75">
      <c r="B3" t="s">
        <v>32</v>
      </c>
      <c r="C3">
        <v>170</v>
      </c>
      <c r="D3" s="27">
        <f>C3/2.2</f>
        <v>77.27272727272727</v>
      </c>
    </row>
    <row r="4" ht="12.75">
      <c r="J4" s="31" t="s">
        <v>83</v>
      </c>
    </row>
    <row r="5" spans="2:19" ht="26.25">
      <c r="B5" s="29" t="s">
        <v>41</v>
      </c>
      <c r="C5" t="s">
        <v>37</v>
      </c>
      <c r="D5" t="s">
        <v>39</v>
      </c>
      <c r="E5" s="28" t="s">
        <v>40</v>
      </c>
      <c r="J5" s="29" t="s">
        <v>82</v>
      </c>
      <c r="L5" s="36" t="s">
        <v>98</v>
      </c>
      <c r="M5" s="76" t="s">
        <v>100</v>
      </c>
      <c r="N5" s="36" t="s">
        <v>101</v>
      </c>
      <c r="O5" t="s">
        <v>119</v>
      </c>
      <c r="P5" s="36" t="s">
        <v>98</v>
      </c>
      <c r="Q5" s="76" t="s">
        <v>100</v>
      </c>
      <c r="R5" s="36" t="s">
        <v>101</v>
      </c>
      <c r="S5" s="36" t="s">
        <v>121</v>
      </c>
    </row>
    <row r="6" spans="2:18" ht="12.75">
      <c r="B6" s="25" t="s">
        <v>34</v>
      </c>
      <c r="C6" s="26">
        <f>(17.5*$D$3)+651</f>
        <v>2003.2727272727273</v>
      </c>
      <c r="D6" s="26">
        <f>(12.2*$D$3)+746</f>
        <v>1688.7272727272725</v>
      </c>
      <c r="F6" s="30"/>
      <c r="L6" s="36" t="s">
        <v>99</v>
      </c>
      <c r="M6" s="76"/>
      <c r="N6" s="36" t="s">
        <v>102</v>
      </c>
      <c r="O6" t="s">
        <v>120</v>
      </c>
      <c r="P6" s="36" t="s">
        <v>99</v>
      </c>
      <c r="Q6" s="76"/>
      <c r="R6" s="36" t="s">
        <v>102</v>
      </c>
    </row>
    <row r="7" spans="2:18" ht="12.75">
      <c r="B7" t="s">
        <v>35</v>
      </c>
      <c r="C7" s="26">
        <f>(15.3*$D$3)+679</f>
        <v>1861.2727272727273</v>
      </c>
      <c r="D7" s="26">
        <f>(14.7*$D$3)+496</f>
        <v>1631.9090909090908</v>
      </c>
      <c r="F7" s="30"/>
      <c r="L7" s="37" t="s">
        <v>103</v>
      </c>
      <c r="M7" s="37" t="s">
        <v>104</v>
      </c>
      <c r="N7" s="37">
        <v>21.4</v>
      </c>
      <c r="P7" s="37" t="s">
        <v>103</v>
      </c>
      <c r="Q7" s="37" t="s">
        <v>104</v>
      </c>
      <c r="R7" s="37">
        <v>26.8</v>
      </c>
    </row>
    <row r="8" spans="2:18" ht="12.75">
      <c r="B8" t="s">
        <v>36</v>
      </c>
      <c r="C8" s="26">
        <f>(11.6*$D$3)+879</f>
        <v>1775.3636363636363</v>
      </c>
      <c r="D8" s="26">
        <f>(8.7*$D$3)+829</f>
        <v>1501.272727272727</v>
      </c>
      <c r="L8" s="37" t="s">
        <v>103</v>
      </c>
      <c r="M8" s="37" t="s">
        <v>105</v>
      </c>
      <c r="N8" s="37">
        <v>12.5</v>
      </c>
      <c r="P8" s="37" t="s">
        <v>103</v>
      </c>
      <c r="Q8" s="37" t="s">
        <v>105</v>
      </c>
      <c r="R8" s="37">
        <v>15.7</v>
      </c>
    </row>
    <row r="9" spans="12:18" ht="18">
      <c r="L9" s="37" t="s">
        <v>106</v>
      </c>
      <c r="M9" s="37"/>
      <c r="N9" s="37">
        <v>7.3</v>
      </c>
      <c r="P9" s="37" t="s">
        <v>106</v>
      </c>
      <c r="Q9" s="37"/>
      <c r="R9" s="37">
        <v>9.2</v>
      </c>
    </row>
    <row r="10" spans="2:18" ht="12.75">
      <c r="B10" t="s">
        <v>42</v>
      </c>
      <c r="C10" s="26" t="s">
        <v>43</v>
      </c>
      <c r="D10" s="26" t="s">
        <v>51</v>
      </c>
      <c r="E10" s="26" t="s">
        <v>44</v>
      </c>
      <c r="F10" s="26"/>
      <c r="G10" s="26"/>
      <c r="H10" s="26"/>
      <c r="I10" s="26"/>
      <c r="L10" s="37" t="s">
        <v>107</v>
      </c>
      <c r="M10" s="37" t="s">
        <v>108</v>
      </c>
      <c r="N10" s="37">
        <v>6.9</v>
      </c>
      <c r="P10" s="37" t="s">
        <v>107</v>
      </c>
      <c r="Q10" s="37" t="s">
        <v>108</v>
      </c>
      <c r="R10" s="37">
        <v>8.7</v>
      </c>
    </row>
    <row r="11" spans="3:18" ht="12.75">
      <c r="C11" s="26"/>
      <c r="D11" s="26"/>
      <c r="E11" s="26" t="s">
        <v>45</v>
      </c>
      <c r="F11" s="26"/>
      <c r="G11" s="26"/>
      <c r="H11" s="26"/>
      <c r="I11" s="26"/>
      <c r="L11" s="37" t="s">
        <v>107</v>
      </c>
      <c r="M11" s="37" t="s">
        <v>109</v>
      </c>
      <c r="N11" s="37">
        <v>5.6</v>
      </c>
      <c r="P11" s="37" t="s">
        <v>107</v>
      </c>
      <c r="Q11" s="37" t="s">
        <v>109</v>
      </c>
      <c r="R11" s="37">
        <v>7</v>
      </c>
    </row>
    <row r="12" spans="2:18" ht="12.75">
      <c r="B12" t="s">
        <v>52</v>
      </c>
      <c r="C12" s="26" t="s">
        <v>53</v>
      </c>
      <c r="D12" s="26">
        <f>5*D3</f>
        <v>386.3636363636363</v>
      </c>
      <c r="E12" s="26" t="s">
        <v>50</v>
      </c>
      <c r="F12" s="26">
        <f>D12*4</f>
        <v>1545.4545454545453</v>
      </c>
      <c r="G12" s="26" t="s">
        <v>54</v>
      </c>
      <c r="H12" s="26"/>
      <c r="I12" s="26"/>
      <c r="L12" s="37" t="s">
        <v>107</v>
      </c>
      <c r="M12" s="37" t="s">
        <v>110</v>
      </c>
      <c r="N12" s="37">
        <v>4</v>
      </c>
      <c r="P12" s="37" t="s">
        <v>107</v>
      </c>
      <c r="Q12" s="37" t="s">
        <v>110</v>
      </c>
      <c r="R12" s="37">
        <v>5</v>
      </c>
    </row>
    <row r="13" spans="2:18" ht="12.75">
      <c r="B13" t="s">
        <v>46</v>
      </c>
      <c r="C13" s="26" t="s">
        <v>48</v>
      </c>
      <c r="D13" s="26">
        <f>8*D3</f>
        <v>618.1818181818181</v>
      </c>
      <c r="E13" s="26" t="s">
        <v>50</v>
      </c>
      <c r="F13" s="26">
        <f>D13*4</f>
        <v>2472.7272727272725</v>
      </c>
      <c r="G13" s="26" t="s">
        <v>54</v>
      </c>
      <c r="H13" s="26"/>
      <c r="I13" s="26"/>
      <c r="L13" s="37" t="s">
        <v>111</v>
      </c>
      <c r="M13" s="37" t="s">
        <v>112</v>
      </c>
      <c r="N13" s="37">
        <v>18.7</v>
      </c>
      <c r="P13" s="37" t="s">
        <v>111</v>
      </c>
      <c r="Q13" s="37" t="s">
        <v>112</v>
      </c>
      <c r="R13" s="37">
        <v>23.4</v>
      </c>
    </row>
    <row r="14" spans="2:18" ht="12.75">
      <c r="B14" t="s">
        <v>47</v>
      </c>
      <c r="C14" s="26" t="s">
        <v>49</v>
      </c>
      <c r="D14" s="26">
        <f>10*D3</f>
        <v>772.7272727272726</v>
      </c>
      <c r="E14" s="26" t="s">
        <v>50</v>
      </c>
      <c r="F14" s="26">
        <f>D14*4</f>
        <v>3090.9090909090905</v>
      </c>
      <c r="G14" s="26" t="s">
        <v>54</v>
      </c>
      <c r="H14" s="26"/>
      <c r="I14" s="26"/>
      <c r="L14" s="37" t="s">
        <v>111</v>
      </c>
      <c r="M14" s="37" t="s">
        <v>113</v>
      </c>
      <c r="N14" s="37">
        <v>10.3</v>
      </c>
      <c r="P14" s="37" t="s">
        <v>111</v>
      </c>
      <c r="Q14" s="37" t="s">
        <v>113</v>
      </c>
      <c r="R14" s="37">
        <v>12.9</v>
      </c>
    </row>
    <row r="15" spans="3:18" ht="18">
      <c r="C15" s="26"/>
      <c r="D15" s="26"/>
      <c r="E15" s="26"/>
      <c r="F15" s="26"/>
      <c r="G15" s="26"/>
      <c r="H15" s="26"/>
      <c r="I15" s="26"/>
      <c r="L15" s="37" t="s">
        <v>114</v>
      </c>
      <c r="M15" s="37"/>
      <c r="N15" s="37">
        <v>12.9</v>
      </c>
      <c r="P15" s="37" t="s">
        <v>114</v>
      </c>
      <c r="Q15" s="37"/>
      <c r="R15" s="37">
        <v>16.1</v>
      </c>
    </row>
    <row r="16" spans="2:18" ht="12.75">
      <c r="B16" t="s">
        <v>55</v>
      </c>
      <c r="C16" s="26" t="s">
        <v>63</v>
      </c>
      <c r="D16" s="26" t="s">
        <v>56</v>
      </c>
      <c r="E16" s="26"/>
      <c r="F16" s="26"/>
      <c r="G16" s="26"/>
      <c r="H16" s="26" t="s">
        <v>60</v>
      </c>
      <c r="I16" s="26"/>
      <c r="L16" s="37" t="s">
        <v>115</v>
      </c>
      <c r="M16" s="37" t="s">
        <v>116</v>
      </c>
      <c r="N16" s="37">
        <v>21.4</v>
      </c>
      <c r="P16" s="37" t="s">
        <v>115</v>
      </c>
      <c r="Q16" s="37" t="s">
        <v>116</v>
      </c>
      <c r="R16" s="37">
        <v>26.8</v>
      </c>
    </row>
    <row r="17" spans="3:18" ht="12.75">
      <c r="C17" s="26"/>
      <c r="D17" s="26"/>
      <c r="E17" s="26"/>
      <c r="F17" s="26"/>
      <c r="G17" s="26"/>
      <c r="H17" s="26" t="s">
        <v>59</v>
      </c>
      <c r="I17" s="26"/>
      <c r="L17" s="37" t="s">
        <v>115</v>
      </c>
      <c r="M17" s="37" t="s">
        <v>117</v>
      </c>
      <c r="N17" s="37">
        <v>16.1</v>
      </c>
      <c r="P17" s="37" t="s">
        <v>115</v>
      </c>
      <c r="Q17" s="37" t="s">
        <v>117</v>
      </c>
      <c r="R17" s="37">
        <v>20.1</v>
      </c>
    </row>
    <row r="18" spans="2:18" ht="12.75">
      <c r="B18" t="s">
        <v>57</v>
      </c>
      <c r="C18" s="26" t="s">
        <v>58</v>
      </c>
      <c r="D18" s="26">
        <f>+$D$3*0.8</f>
        <v>61.81818181818181</v>
      </c>
      <c r="E18" s="26" t="s">
        <v>50</v>
      </c>
      <c r="F18" s="26">
        <f>4.65*D18</f>
        <v>287.45454545454544</v>
      </c>
      <c r="G18" s="26" t="s">
        <v>54</v>
      </c>
      <c r="H18" s="26" t="s">
        <v>97</v>
      </c>
      <c r="I18" s="26"/>
      <c r="L18" s="37" t="s">
        <v>115</v>
      </c>
      <c r="M18" s="37" t="s">
        <v>118</v>
      </c>
      <c r="N18" s="37">
        <v>11.7</v>
      </c>
      <c r="P18" s="37" t="s">
        <v>115</v>
      </c>
      <c r="Q18" s="37" t="s">
        <v>118</v>
      </c>
      <c r="R18" s="37">
        <v>14.6</v>
      </c>
    </row>
    <row r="19" spans="2:9" ht="12.75">
      <c r="B19" t="s">
        <v>61</v>
      </c>
      <c r="C19" s="26" t="s">
        <v>62</v>
      </c>
      <c r="D19" s="26">
        <f>1.5*$D$3</f>
        <v>115.9090909090909</v>
      </c>
      <c r="E19" s="26" t="s">
        <v>50</v>
      </c>
      <c r="F19" s="26">
        <f>4.65*D19</f>
        <v>538.9772727272727</v>
      </c>
      <c r="G19" s="26" t="s">
        <v>54</v>
      </c>
      <c r="H19" s="26"/>
      <c r="I19" s="26"/>
    </row>
    <row r="20" spans="3:9" ht="12.75">
      <c r="C20" s="26"/>
      <c r="D20" s="26"/>
      <c r="E20" s="26"/>
      <c r="F20" s="26"/>
      <c r="G20" s="26"/>
      <c r="H20" s="26"/>
      <c r="I20" s="26"/>
    </row>
    <row r="21" spans="3:9" ht="12.75">
      <c r="C21" s="26"/>
      <c r="D21" s="26"/>
      <c r="E21" s="26"/>
      <c r="F21" s="26"/>
      <c r="G21" s="26"/>
      <c r="H21" s="26"/>
      <c r="I21" s="26"/>
    </row>
    <row r="22" spans="2:9" ht="12.75">
      <c r="B22" t="s">
        <v>64</v>
      </c>
      <c r="C22" s="26" t="s">
        <v>66</v>
      </c>
      <c r="D22" s="26" t="s">
        <v>65</v>
      </c>
      <c r="E22" s="26"/>
      <c r="F22" s="26">
        <f>(F12+F18)*1.3</f>
        <v>2382.781818181818</v>
      </c>
      <c r="G22" s="26" t="s">
        <v>52</v>
      </c>
      <c r="H22" s="26"/>
      <c r="I22" s="26"/>
    </row>
    <row r="23" spans="3:9" ht="12.75">
      <c r="C23" s="26"/>
      <c r="D23" s="26"/>
      <c r="E23" s="26"/>
      <c r="F23" s="26">
        <f>(F13+F19)*1.3</f>
        <v>3915.2159090909086</v>
      </c>
      <c r="G23" s="26" t="s">
        <v>196</v>
      </c>
      <c r="H23" s="26"/>
      <c r="I23" s="26"/>
    </row>
    <row r="24" spans="3:9" ht="12.75">
      <c r="C24" s="26"/>
      <c r="D24" s="26"/>
      <c r="E24" s="26"/>
      <c r="F24" s="26"/>
      <c r="G24" s="26"/>
      <c r="H24" s="26"/>
      <c r="I24" s="26"/>
    </row>
    <row r="25" spans="3:9" ht="12.75">
      <c r="C25" s="26"/>
      <c r="D25" s="26"/>
      <c r="E25" s="26"/>
      <c r="F25" s="26"/>
      <c r="G25" s="26"/>
      <c r="H25" s="26"/>
      <c r="I25" s="26"/>
    </row>
    <row r="26" spans="2:9" ht="12.75">
      <c r="B26" t="s">
        <v>75</v>
      </c>
      <c r="C26" s="26" t="s">
        <v>67</v>
      </c>
      <c r="D26" s="26"/>
      <c r="E26" s="26"/>
      <c r="F26" s="26"/>
      <c r="G26" s="26"/>
      <c r="H26" s="26"/>
      <c r="I26" s="26"/>
    </row>
    <row r="27" spans="3:9" ht="12.75">
      <c r="C27" s="26"/>
      <c r="D27" s="26"/>
      <c r="E27" s="26"/>
      <c r="F27" s="26"/>
      <c r="G27" s="26"/>
      <c r="H27" s="26"/>
      <c r="I27" s="26"/>
    </row>
    <row r="28" spans="2:9" ht="12.75">
      <c r="B28" t="s">
        <v>68</v>
      </c>
      <c r="C28" s="26" t="s">
        <v>69</v>
      </c>
      <c r="D28" s="26">
        <f>+$D$3*4</f>
        <v>309.09090909090907</v>
      </c>
      <c r="E28" s="26" t="s">
        <v>70</v>
      </c>
      <c r="F28" s="26">
        <f>4*D28</f>
        <v>1236.3636363636363</v>
      </c>
      <c r="G28" s="26" t="s">
        <v>73</v>
      </c>
      <c r="H28" s="26"/>
      <c r="I28" s="26"/>
    </row>
    <row r="29" spans="6:9" ht="12.75">
      <c r="F29" s="26"/>
      <c r="G29" s="26"/>
      <c r="H29" s="26"/>
      <c r="I29" s="26"/>
    </row>
    <row r="30" spans="2:7" ht="12.75">
      <c r="B30" t="s">
        <v>71</v>
      </c>
      <c r="C30" t="s">
        <v>72</v>
      </c>
      <c r="D30" s="26">
        <f>+$D$3*2</f>
        <v>154.54545454545453</v>
      </c>
      <c r="E30" s="26" t="s">
        <v>70</v>
      </c>
      <c r="F30" s="26">
        <f>4*D30</f>
        <v>618.1818181818181</v>
      </c>
      <c r="G30" s="26" t="s">
        <v>73</v>
      </c>
    </row>
    <row r="32" spans="2:3" ht="12.75">
      <c r="B32" t="s">
        <v>74</v>
      </c>
      <c r="C32" t="s">
        <v>76</v>
      </c>
    </row>
    <row r="33" ht="12.75">
      <c r="C33" t="s">
        <v>77</v>
      </c>
    </row>
    <row r="34" spans="5:7" ht="12.75">
      <c r="E34" s="26"/>
      <c r="F34" s="26"/>
      <c r="G34" s="26"/>
    </row>
    <row r="36" spans="2:7" ht="12.75">
      <c r="B36" t="s">
        <v>78</v>
      </c>
      <c r="C36" t="s">
        <v>79</v>
      </c>
      <c r="D36" s="26">
        <f>1*$D$3</f>
        <v>77.27272727272727</v>
      </c>
      <c r="E36" s="26" t="s">
        <v>70</v>
      </c>
      <c r="F36" s="26">
        <f>4*D36</f>
        <v>309.09090909090907</v>
      </c>
      <c r="G36" s="26" t="s">
        <v>73</v>
      </c>
    </row>
    <row r="37" spans="3:7" ht="12.75">
      <c r="C37" t="s">
        <v>80</v>
      </c>
      <c r="D37" s="26">
        <f>0.4*$D$3</f>
        <v>30.909090909090907</v>
      </c>
      <c r="E37" s="26" t="s">
        <v>81</v>
      </c>
      <c r="F37" s="26">
        <f>4*D37</f>
        <v>123.63636363636363</v>
      </c>
      <c r="G37" s="26" t="s">
        <v>73</v>
      </c>
    </row>
  </sheetData>
  <mergeCells count="2">
    <mergeCell ref="M5:M6"/>
    <mergeCell ref="Q5:Q6"/>
  </mergeCells>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B2:G10"/>
  <sheetViews>
    <sheetView workbookViewId="0" topLeftCell="A1">
      <selection activeCell="F2" sqref="F2"/>
    </sheetView>
  </sheetViews>
  <sheetFormatPr defaultColWidth="9.140625" defaultRowHeight="12.75"/>
  <cols>
    <col min="3" max="3" width="12.140625" style="0" customWidth="1"/>
    <col min="6" max="6" width="13.28125" style="0" customWidth="1"/>
  </cols>
  <sheetData>
    <row r="2" spans="2:7" ht="12.75">
      <c r="B2" t="s">
        <v>85</v>
      </c>
      <c r="C2" s="32">
        <v>25759</v>
      </c>
      <c r="E2" t="s">
        <v>84</v>
      </c>
      <c r="F2" s="34">
        <v>33</v>
      </c>
      <c r="G2" t="s">
        <v>86</v>
      </c>
    </row>
    <row r="3" ht="12.75">
      <c r="F3" s="33">
        <f ca="1">TODAY()-$C$2</f>
        <v>13083</v>
      </c>
    </row>
    <row r="4" spans="2:4" ht="12.75">
      <c r="B4" t="s">
        <v>87</v>
      </c>
      <c r="C4" s="26">
        <f>220-F2</f>
        <v>187</v>
      </c>
      <c r="D4" t="s">
        <v>88</v>
      </c>
    </row>
    <row r="5" spans="3:4" ht="12.75">
      <c r="C5" t="s">
        <v>94</v>
      </c>
      <c r="D5" t="s">
        <v>95</v>
      </c>
    </row>
    <row r="6" spans="2:6" ht="12.75">
      <c r="B6" t="s">
        <v>89</v>
      </c>
      <c r="C6" s="26" t="s">
        <v>96</v>
      </c>
      <c r="D6" s="26">
        <f>$C$4*F6</f>
        <v>121.55</v>
      </c>
      <c r="F6" s="35">
        <v>0.65</v>
      </c>
    </row>
    <row r="7" spans="2:6" ht="12.75">
      <c r="B7" t="s">
        <v>90</v>
      </c>
      <c r="C7" s="26">
        <f>$C$4*F6</f>
        <v>121.55</v>
      </c>
      <c r="D7" s="26">
        <f>$C$4*F7</f>
        <v>134.64</v>
      </c>
      <c r="F7" s="35">
        <v>0.72</v>
      </c>
    </row>
    <row r="8" spans="2:6" ht="12.75">
      <c r="B8" t="s">
        <v>91</v>
      </c>
      <c r="C8" s="26">
        <f>$C$4*F7</f>
        <v>134.64</v>
      </c>
      <c r="D8" s="26">
        <f>$C$4*F8</f>
        <v>149.6</v>
      </c>
      <c r="F8" s="35">
        <v>0.8</v>
      </c>
    </row>
    <row r="9" spans="2:6" ht="12.75">
      <c r="B9" t="s">
        <v>92</v>
      </c>
      <c r="C9" s="26">
        <f>$C$4*F8</f>
        <v>149.6</v>
      </c>
      <c r="D9" s="26">
        <f>$C$4*F9</f>
        <v>168.3</v>
      </c>
      <c r="F9" s="35">
        <v>0.9</v>
      </c>
    </row>
    <row r="10" spans="2:6" ht="12.75">
      <c r="B10" t="s">
        <v>93</v>
      </c>
      <c r="C10" s="26">
        <f>$C$4*F9</f>
        <v>168.3</v>
      </c>
      <c r="D10" s="26">
        <f>$C$4*F10</f>
        <v>187</v>
      </c>
      <c r="F10" s="35">
        <v>1</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3:X50"/>
  <sheetViews>
    <sheetView workbookViewId="0" topLeftCell="A1">
      <selection activeCell="T26" sqref="T26"/>
    </sheetView>
  </sheetViews>
  <sheetFormatPr defaultColWidth="9.140625" defaultRowHeight="12.75"/>
  <cols>
    <col min="22" max="22" width="36.7109375" style="0" customWidth="1"/>
  </cols>
  <sheetData>
    <row r="3" spans="2:11" ht="12.75">
      <c r="B3" t="s">
        <v>122</v>
      </c>
      <c r="K3" t="s">
        <v>146</v>
      </c>
    </row>
    <row r="4" spans="2:20" ht="12.75">
      <c r="B4" t="s">
        <v>123</v>
      </c>
      <c r="K4" t="s">
        <v>123</v>
      </c>
      <c r="T4" t="s">
        <v>147</v>
      </c>
    </row>
    <row r="5" spans="2:24" ht="12.75">
      <c r="B5" t="s">
        <v>131</v>
      </c>
      <c r="C5" t="s">
        <v>132</v>
      </c>
      <c r="D5" t="s">
        <v>133</v>
      </c>
      <c r="K5" t="s">
        <v>131</v>
      </c>
      <c r="L5" t="s">
        <v>132</v>
      </c>
      <c r="M5" t="s">
        <v>133</v>
      </c>
      <c r="T5" t="s">
        <v>131</v>
      </c>
      <c r="U5" t="s">
        <v>132</v>
      </c>
      <c r="V5" t="s">
        <v>133</v>
      </c>
      <c r="W5" t="s">
        <v>5</v>
      </c>
      <c r="X5" t="s">
        <v>149</v>
      </c>
    </row>
    <row r="6" spans="1:24" ht="12.75">
      <c r="A6" t="s">
        <v>124</v>
      </c>
      <c r="B6">
        <v>20</v>
      </c>
      <c r="C6">
        <v>1.5</v>
      </c>
      <c r="D6" t="s">
        <v>140</v>
      </c>
      <c r="J6" t="s">
        <v>124</v>
      </c>
      <c r="K6">
        <f>B6*0.8</f>
        <v>16</v>
      </c>
      <c r="L6">
        <f>C6*0.8</f>
        <v>1.2000000000000002</v>
      </c>
      <c r="M6" t="s">
        <v>140</v>
      </c>
      <c r="S6" t="s">
        <v>124</v>
      </c>
      <c r="T6">
        <f>K6*0.8</f>
        <v>12.8</v>
      </c>
      <c r="U6">
        <f>L6*0.8</f>
        <v>0.9600000000000002</v>
      </c>
      <c r="V6" t="s">
        <v>148</v>
      </c>
      <c r="W6" t="s">
        <v>89</v>
      </c>
      <c r="X6">
        <v>90</v>
      </c>
    </row>
    <row r="7" spans="1:24" ht="12.75">
      <c r="A7" t="s">
        <v>125</v>
      </c>
      <c r="B7">
        <v>30</v>
      </c>
      <c r="C7">
        <v>1.5</v>
      </c>
      <c r="D7" t="s">
        <v>134</v>
      </c>
      <c r="J7" t="s">
        <v>125</v>
      </c>
      <c r="K7">
        <f aca="true" t="shared" si="0" ref="K7:K12">B7*0.8</f>
        <v>24</v>
      </c>
      <c r="L7">
        <f aca="true" t="shared" si="1" ref="L7:L12">C7*0.8</f>
        <v>1.2000000000000002</v>
      </c>
      <c r="M7" t="s">
        <v>134</v>
      </c>
      <c r="S7" t="s">
        <v>125</v>
      </c>
      <c r="T7">
        <f aca="true" t="shared" si="2" ref="T7:T12">K7*0.8</f>
        <v>19.200000000000003</v>
      </c>
      <c r="U7">
        <f aca="true" t="shared" si="3" ref="U7:U12">L7*0.8</f>
        <v>0.9600000000000002</v>
      </c>
      <c r="V7" t="s">
        <v>152</v>
      </c>
      <c r="W7" t="s">
        <v>150</v>
      </c>
      <c r="X7" t="s">
        <v>151</v>
      </c>
    </row>
    <row r="8" spans="1:24" ht="12.75">
      <c r="A8" t="s">
        <v>126</v>
      </c>
      <c r="B8">
        <v>20</v>
      </c>
      <c r="C8">
        <v>1.5</v>
      </c>
      <c r="D8" t="s">
        <v>135</v>
      </c>
      <c r="J8" t="s">
        <v>126</v>
      </c>
      <c r="K8">
        <f t="shared" si="0"/>
        <v>16</v>
      </c>
      <c r="L8">
        <f t="shared" si="1"/>
        <v>1.2000000000000002</v>
      </c>
      <c r="M8" t="s">
        <v>135</v>
      </c>
      <c r="S8" t="s">
        <v>126</v>
      </c>
      <c r="T8">
        <f t="shared" si="2"/>
        <v>12.8</v>
      </c>
      <c r="U8">
        <f t="shared" si="3"/>
        <v>0.9600000000000002</v>
      </c>
      <c r="V8" t="s">
        <v>155</v>
      </c>
      <c r="W8" t="s">
        <v>153</v>
      </c>
      <c r="X8" t="s">
        <v>151</v>
      </c>
    </row>
    <row r="9" spans="1:24" ht="12.75">
      <c r="A9" t="s">
        <v>127</v>
      </c>
      <c r="B9">
        <v>60</v>
      </c>
      <c r="C9">
        <v>3</v>
      </c>
      <c r="D9" t="s">
        <v>136</v>
      </c>
      <c r="J9" t="s">
        <v>127</v>
      </c>
      <c r="K9">
        <f t="shared" si="0"/>
        <v>48</v>
      </c>
      <c r="L9">
        <f t="shared" si="1"/>
        <v>2.4000000000000004</v>
      </c>
      <c r="M9" t="s">
        <v>136</v>
      </c>
      <c r="S9" t="s">
        <v>127</v>
      </c>
      <c r="T9">
        <f t="shared" si="2"/>
        <v>38.400000000000006</v>
      </c>
      <c r="U9">
        <f t="shared" si="3"/>
        <v>1.9200000000000004</v>
      </c>
      <c r="V9" t="s">
        <v>152</v>
      </c>
      <c r="W9" t="s">
        <v>150</v>
      </c>
      <c r="X9" t="s">
        <v>151</v>
      </c>
    </row>
    <row r="10" spans="1:24" ht="12.75">
      <c r="A10" t="s">
        <v>128</v>
      </c>
      <c r="B10">
        <v>10</v>
      </c>
      <c r="C10">
        <v>0.5</v>
      </c>
      <c r="D10" t="s">
        <v>137</v>
      </c>
      <c r="J10" t="s">
        <v>128</v>
      </c>
      <c r="K10">
        <f t="shared" si="0"/>
        <v>8</v>
      </c>
      <c r="L10">
        <f t="shared" si="1"/>
        <v>0.4</v>
      </c>
      <c r="M10" t="s">
        <v>137</v>
      </c>
      <c r="S10" t="s">
        <v>128</v>
      </c>
      <c r="T10">
        <f t="shared" si="2"/>
        <v>6.4</v>
      </c>
      <c r="U10">
        <f t="shared" si="3"/>
        <v>0.32000000000000006</v>
      </c>
      <c r="V10" t="s">
        <v>154</v>
      </c>
      <c r="W10" t="s">
        <v>156</v>
      </c>
      <c r="X10" t="s">
        <v>151</v>
      </c>
    </row>
    <row r="11" spans="1:24" ht="12.75">
      <c r="A11" t="s">
        <v>129</v>
      </c>
      <c r="B11">
        <v>40</v>
      </c>
      <c r="C11">
        <v>2.5</v>
      </c>
      <c r="D11" t="s">
        <v>138</v>
      </c>
      <c r="J11" t="s">
        <v>129</v>
      </c>
      <c r="K11">
        <f t="shared" si="0"/>
        <v>32</v>
      </c>
      <c r="L11">
        <f t="shared" si="1"/>
        <v>2</v>
      </c>
      <c r="M11" t="s">
        <v>138</v>
      </c>
      <c r="S11" t="s">
        <v>129</v>
      </c>
      <c r="T11">
        <f t="shared" si="2"/>
        <v>25.6</v>
      </c>
      <c r="U11">
        <f t="shared" si="3"/>
        <v>1.6</v>
      </c>
      <c r="V11" t="s">
        <v>159</v>
      </c>
      <c r="W11" t="s">
        <v>157</v>
      </c>
      <c r="X11" t="s">
        <v>158</v>
      </c>
    </row>
    <row r="12" spans="1:24" ht="13.5" thickBot="1">
      <c r="A12" s="38" t="s">
        <v>130</v>
      </c>
      <c r="B12" s="38">
        <v>20</v>
      </c>
      <c r="C12" s="38">
        <v>1</v>
      </c>
      <c r="D12" s="38" t="s">
        <v>7</v>
      </c>
      <c r="J12" s="38" t="s">
        <v>130</v>
      </c>
      <c r="K12" s="38">
        <f t="shared" si="0"/>
        <v>16</v>
      </c>
      <c r="L12" s="38">
        <f t="shared" si="1"/>
        <v>0.8</v>
      </c>
      <c r="M12" s="38" t="s">
        <v>7</v>
      </c>
      <c r="S12" s="38" t="s">
        <v>130</v>
      </c>
      <c r="T12" s="38">
        <f t="shared" si="2"/>
        <v>12.8</v>
      </c>
      <c r="U12" s="38">
        <f t="shared" si="3"/>
        <v>0.6400000000000001</v>
      </c>
      <c r="V12" s="38" t="s">
        <v>154</v>
      </c>
      <c r="W12" s="38" t="s">
        <v>153</v>
      </c>
      <c r="X12" s="38"/>
    </row>
    <row r="13" spans="2:22" ht="12.75">
      <c r="B13">
        <f>SUM(B6:B12)</f>
        <v>200</v>
      </c>
      <c r="C13">
        <f>SUM(C6:C12)</f>
        <v>11.5</v>
      </c>
      <c r="D13" s="39" t="s">
        <v>143</v>
      </c>
      <c r="K13">
        <f>SUM(K6:K12)</f>
        <v>160</v>
      </c>
      <c r="L13">
        <f>SUM(L6:L12)</f>
        <v>9.200000000000003</v>
      </c>
      <c r="M13" s="39" t="s">
        <v>143</v>
      </c>
      <c r="T13">
        <f>SUM(T6:T12)</f>
        <v>128.00000000000003</v>
      </c>
      <c r="U13">
        <f>SUM(U6:U12)</f>
        <v>7.360000000000001</v>
      </c>
      <c r="V13" s="39" t="s">
        <v>143</v>
      </c>
    </row>
    <row r="15" spans="2:20" ht="12.75">
      <c r="B15" t="s">
        <v>139</v>
      </c>
      <c r="K15" t="s">
        <v>139</v>
      </c>
      <c r="T15" t="s">
        <v>160</v>
      </c>
    </row>
    <row r="16" spans="2:24" ht="12.75">
      <c r="B16" t="s">
        <v>131</v>
      </c>
      <c r="C16" t="s">
        <v>132</v>
      </c>
      <c r="D16" t="s">
        <v>133</v>
      </c>
      <c r="K16" t="s">
        <v>131</v>
      </c>
      <c r="L16" t="s">
        <v>132</v>
      </c>
      <c r="M16" t="s">
        <v>133</v>
      </c>
      <c r="T16" t="s">
        <v>131</v>
      </c>
      <c r="U16" t="s">
        <v>132</v>
      </c>
      <c r="V16" t="s">
        <v>133</v>
      </c>
      <c r="W16" t="s">
        <v>5</v>
      </c>
      <c r="X16" t="s">
        <v>149</v>
      </c>
    </row>
    <row r="17" spans="1:24" ht="12.75">
      <c r="A17" t="s">
        <v>124</v>
      </c>
      <c r="B17">
        <v>30</v>
      </c>
      <c r="C17">
        <v>1.5</v>
      </c>
      <c r="D17" t="s">
        <v>140</v>
      </c>
      <c r="J17" t="s">
        <v>124</v>
      </c>
      <c r="K17">
        <f>B17*0.8</f>
        <v>24</v>
      </c>
      <c r="L17">
        <f>C17*0.8</f>
        <v>1.2000000000000002</v>
      </c>
      <c r="M17" t="s">
        <v>140</v>
      </c>
      <c r="S17" t="s">
        <v>124</v>
      </c>
      <c r="T17">
        <f>K17*0.8</f>
        <v>19.200000000000003</v>
      </c>
      <c r="U17">
        <f>L17*0.8</f>
        <v>0.9600000000000002</v>
      </c>
      <c r="V17" t="s">
        <v>148</v>
      </c>
      <c r="W17" t="s">
        <v>89</v>
      </c>
      <c r="X17">
        <v>90</v>
      </c>
    </row>
    <row r="18" spans="1:24" ht="12.75">
      <c r="A18" t="s">
        <v>125</v>
      </c>
      <c r="B18">
        <v>30</v>
      </c>
      <c r="C18">
        <v>1.5</v>
      </c>
      <c r="D18" t="s">
        <v>141</v>
      </c>
      <c r="J18" t="s">
        <v>125</v>
      </c>
      <c r="K18">
        <f aca="true" t="shared" si="4" ref="K18:K23">B18*0.8</f>
        <v>24</v>
      </c>
      <c r="L18">
        <f aca="true" t="shared" si="5" ref="L18:L23">C18*0.8</f>
        <v>1.2000000000000002</v>
      </c>
      <c r="M18" t="s">
        <v>141</v>
      </c>
      <c r="S18" t="s">
        <v>125</v>
      </c>
      <c r="T18">
        <f aca="true" t="shared" si="6" ref="T18:T23">K18*0.8</f>
        <v>19.200000000000003</v>
      </c>
      <c r="U18">
        <f aca="true" t="shared" si="7" ref="U18:U23">L18*0.8</f>
        <v>0.9600000000000002</v>
      </c>
      <c r="V18" t="s">
        <v>161</v>
      </c>
      <c r="W18" t="s">
        <v>162</v>
      </c>
      <c r="X18" t="s">
        <v>158</v>
      </c>
    </row>
    <row r="19" spans="1:24" ht="12.75">
      <c r="A19" t="s">
        <v>126</v>
      </c>
      <c r="B19">
        <v>30</v>
      </c>
      <c r="C19">
        <v>2</v>
      </c>
      <c r="D19" t="s">
        <v>135</v>
      </c>
      <c r="J19" t="s">
        <v>126</v>
      </c>
      <c r="K19">
        <f t="shared" si="4"/>
        <v>24</v>
      </c>
      <c r="L19">
        <f t="shared" si="5"/>
        <v>1.6</v>
      </c>
      <c r="M19" t="s">
        <v>135</v>
      </c>
      <c r="S19" t="s">
        <v>126</v>
      </c>
      <c r="T19">
        <f t="shared" si="6"/>
        <v>19.200000000000003</v>
      </c>
      <c r="U19">
        <f t="shared" si="7"/>
        <v>1.2800000000000002</v>
      </c>
      <c r="V19" t="s">
        <v>163</v>
      </c>
      <c r="W19" t="s">
        <v>162</v>
      </c>
      <c r="X19" t="s">
        <v>158</v>
      </c>
    </row>
    <row r="20" spans="1:24" ht="12.75">
      <c r="A20" t="s">
        <v>127</v>
      </c>
      <c r="B20">
        <v>60</v>
      </c>
      <c r="C20">
        <v>3</v>
      </c>
      <c r="D20" t="s">
        <v>136</v>
      </c>
      <c r="J20" t="s">
        <v>127</v>
      </c>
      <c r="K20">
        <f t="shared" si="4"/>
        <v>48</v>
      </c>
      <c r="L20">
        <f t="shared" si="5"/>
        <v>2.4000000000000004</v>
      </c>
      <c r="M20" t="s">
        <v>136</v>
      </c>
      <c r="S20" t="s">
        <v>127</v>
      </c>
      <c r="T20">
        <f t="shared" si="6"/>
        <v>38.400000000000006</v>
      </c>
      <c r="U20">
        <f t="shared" si="7"/>
        <v>1.9200000000000004</v>
      </c>
      <c r="V20" t="s">
        <v>165</v>
      </c>
      <c r="W20" t="s">
        <v>150</v>
      </c>
      <c r="X20" t="s">
        <v>151</v>
      </c>
    </row>
    <row r="21" spans="1:24" ht="12.75">
      <c r="A21" t="s">
        <v>128</v>
      </c>
      <c r="B21">
        <v>10</v>
      </c>
      <c r="C21">
        <v>0.5</v>
      </c>
      <c r="D21" t="s">
        <v>137</v>
      </c>
      <c r="J21" t="s">
        <v>128</v>
      </c>
      <c r="K21">
        <f t="shared" si="4"/>
        <v>8</v>
      </c>
      <c r="L21">
        <f t="shared" si="5"/>
        <v>0.4</v>
      </c>
      <c r="M21" t="s">
        <v>137</v>
      </c>
      <c r="S21" t="s">
        <v>128</v>
      </c>
      <c r="T21">
        <f t="shared" si="6"/>
        <v>6.4</v>
      </c>
      <c r="U21">
        <f t="shared" si="7"/>
        <v>0.32000000000000006</v>
      </c>
      <c r="V21" t="s">
        <v>164</v>
      </c>
      <c r="W21" t="s">
        <v>156</v>
      </c>
      <c r="X21" t="s">
        <v>151</v>
      </c>
    </row>
    <row r="22" spans="1:24" ht="12.75">
      <c r="A22" t="s">
        <v>129</v>
      </c>
      <c r="B22">
        <v>40</v>
      </c>
      <c r="C22">
        <v>2.5</v>
      </c>
      <c r="D22" t="s">
        <v>142</v>
      </c>
      <c r="J22" t="s">
        <v>129</v>
      </c>
      <c r="K22">
        <f t="shared" si="4"/>
        <v>32</v>
      </c>
      <c r="L22">
        <f t="shared" si="5"/>
        <v>2</v>
      </c>
      <c r="M22" t="s">
        <v>142</v>
      </c>
      <c r="S22" t="s">
        <v>129</v>
      </c>
      <c r="T22">
        <f t="shared" si="6"/>
        <v>25.6</v>
      </c>
      <c r="U22">
        <f t="shared" si="7"/>
        <v>1.6</v>
      </c>
      <c r="V22" t="s">
        <v>166</v>
      </c>
      <c r="W22" t="s">
        <v>93</v>
      </c>
      <c r="X22" t="s">
        <v>167</v>
      </c>
    </row>
    <row r="23" spans="1:24" ht="13.5" thickBot="1">
      <c r="A23" s="38" t="s">
        <v>130</v>
      </c>
      <c r="B23" s="38">
        <v>40</v>
      </c>
      <c r="C23" s="38">
        <v>2</v>
      </c>
      <c r="D23" s="38" t="s">
        <v>7</v>
      </c>
      <c r="J23" s="38" t="s">
        <v>130</v>
      </c>
      <c r="K23" s="38">
        <f t="shared" si="4"/>
        <v>32</v>
      </c>
      <c r="L23" s="38">
        <f t="shared" si="5"/>
        <v>1.6</v>
      </c>
      <c r="M23" s="38" t="s">
        <v>7</v>
      </c>
      <c r="S23" s="38" t="s">
        <v>130</v>
      </c>
      <c r="T23" s="38">
        <f t="shared" si="6"/>
        <v>25.6</v>
      </c>
      <c r="U23" s="38">
        <f t="shared" si="7"/>
        <v>1.2800000000000002</v>
      </c>
      <c r="V23" s="38" t="s">
        <v>168</v>
      </c>
      <c r="W23" s="38" t="s">
        <v>90</v>
      </c>
      <c r="X23" s="38" t="s">
        <v>169</v>
      </c>
    </row>
    <row r="24" spans="2:22" ht="12.75">
      <c r="B24">
        <f>SUM(B17:B23)</f>
        <v>240</v>
      </c>
      <c r="C24">
        <f>SUM(C17:C23)</f>
        <v>13</v>
      </c>
      <c r="D24" s="39" t="s">
        <v>143</v>
      </c>
      <c r="K24">
        <f>SUM(K17:K23)</f>
        <v>192</v>
      </c>
      <c r="L24">
        <f>SUM(L17:L23)</f>
        <v>10.4</v>
      </c>
      <c r="M24" s="39" t="s">
        <v>143</v>
      </c>
      <c r="T24">
        <f>SUM(T17:T23)</f>
        <v>153.60000000000002</v>
      </c>
      <c r="U24">
        <f>SUM(U17:U23)</f>
        <v>8.32</v>
      </c>
      <c r="V24" s="39" t="s">
        <v>143</v>
      </c>
    </row>
    <row r="27" spans="2:20" ht="12.75">
      <c r="B27" t="s">
        <v>145</v>
      </c>
      <c r="K27" t="s">
        <v>145</v>
      </c>
      <c r="T27" t="s">
        <v>176</v>
      </c>
    </row>
    <row r="28" spans="2:24" ht="12.75">
      <c r="B28" t="s">
        <v>131</v>
      </c>
      <c r="C28" t="s">
        <v>132</v>
      </c>
      <c r="D28" t="s">
        <v>133</v>
      </c>
      <c r="K28" t="s">
        <v>131</v>
      </c>
      <c r="L28" t="s">
        <v>132</v>
      </c>
      <c r="M28" t="s">
        <v>133</v>
      </c>
      <c r="T28" t="s">
        <v>131</v>
      </c>
      <c r="U28" t="s">
        <v>132</v>
      </c>
      <c r="V28" t="s">
        <v>133</v>
      </c>
      <c r="W28" t="s">
        <v>5</v>
      </c>
      <c r="X28" t="s">
        <v>149</v>
      </c>
    </row>
    <row r="29" spans="1:24" ht="12.75">
      <c r="A29" t="s">
        <v>124</v>
      </c>
      <c r="B29">
        <v>30</v>
      </c>
      <c r="C29">
        <v>1.5</v>
      </c>
      <c r="D29" t="s">
        <v>140</v>
      </c>
      <c r="J29" t="s">
        <v>124</v>
      </c>
      <c r="K29">
        <f>B29*0.8</f>
        <v>24</v>
      </c>
      <c r="L29">
        <f>C29*0.8</f>
        <v>1.2000000000000002</v>
      </c>
      <c r="M29" t="s">
        <v>140</v>
      </c>
      <c r="S29" t="s">
        <v>124</v>
      </c>
      <c r="T29">
        <f>K29*0.8</f>
        <v>19.200000000000003</v>
      </c>
      <c r="U29">
        <f>L29*0.8</f>
        <v>0.9600000000000002</v>
      </c>
      <c r="V29" t="s">
        <v>148</v>
      </c>
      <c r="W29" t="s">
        <v>89</v>
      </c>
      <c r="X29">
        <v>90</v>
      </c>
    </row>
    <row r="30" spans="1:24" ht="12.75">
      <c r="A30" t="s">
        <v>125</v>
      </c>
      <c r="B30">
        <v>20</v>
      </c>
      <c r="C30">
        <v>1</v>
      </c>
      <c r="D30" t="s">
        <v>7</v>
      </c>
      <c r="J30" t="s">
        <v>125</v>
      </c>
      <c r="K30">
        <f aca="true" t="shared" si="8" ref="K30:K35">B30*0.8</f>
        <v>16</v>
      </c>
      <c r="L30">
        <f aca="true" t="shared" si="9" ref="L30:L35">C30*0.8</f>
        <v>0.8</v>
      </c>
      <c r="M30" t="s">
        <v>7</v>
      </c>
      <c r="S30" t="s">
        <v>125</v>
      </c>
      <c r="T30">
        <f aca="true" t="shared" si="10" ref="T30:T35">K30*0.8</f>
        <v>12.8</v>
      </c>
      <c r="U30">
        <f aca="true" t="shared" si="11" ref="U30:U35">L30*0.8</f>
        <v>0.6400000000000001</v>
      </c>
      <c r="V30" t="s">
        <v>170</v>
      </c>
      <c r="W30" t="s">
        <v>171</v>
      </c>
      <c r="X30" t="s">
        <v>172</v>
      </c>
    </row>
    <row r="31" spans="1:24" ht="12.75">
      <c r="A31" t="s">
        <v>126</v>
      </c>
      <c r="B31">
        <v>40</v>
      </c>
      <c r="C31">
        <v>2</v>
      </c>
      <c r="D31" t="s">
        <v>135</v>
      </c>
      <c r="J31" t="s">
        <v>126</v>
      </c>
      <c r="K31">
        <f t="shared" si="8"/>
        <v>32</v>
      </c>
      <c r="L31">
        <f t="shared" si="9"/>
        <v>1.6</v>
      </c>
      <c r="M31" t="s">
        <v>135</v>
      </c>
      <c r="S31" t="s">
        <v>126</v>
      </c>
      <c r="T31">
        <f t="shared" si="10"/>
        <v>25.6</v>
      </c>
      <c r="U31">
        <f t="shared" si="11"/>
        <v>1.2800000000000002</v>
      </c>
      <c r="V31" t="s">
        <v>163</v>
      </c>
      <c r="W31" t="s">
        <v>173</v>
      </c>
      <c r="X31" t="s">
        <v>158</v>
      </c>
    </row>
    <row r="32" spans="1:24" ht="12.75">
      <c r="A32" t="s">
        <v>127</v>
      </c>
      <c r="B32">
        <v>30</v>
      </c>
      <c r="C32">
        <v>1.5</v>
      </c>
      <c r="D32" t="s">
        <v>136</v>
      </c>
      <c r="J32" t="s">
        <v>127</v>
      </c>
      <c r="K32">
        <f t="shared" si="8"/>
        <v>24</v>
      </c>
      <c r="L32">
        <f t="shared" si="9"/>
        <v>1.2000000000000002</v>
      </c>
      <c r="M32" t="s">
        <v>136</v>
      </c>
      <c r="S32" t="s">
        <v>127</v>
      </c>
      <c r="T32">
        <f t="shared" si="10"/>
        <v>19.200000000000003</v>
      </c>
      <c r="U32">
        <f t="shared" si="11"/>
        <v>0.9600000000000002</v>
      </c>
      <c r="V32" t="s">
        <v>165</v>
      </c>
      <c r="W32" t="s">
        <v>150</v>
      </c>
      <c r="X32" s="40" t="s">
        <v>169</v>
      </c>
    </row>
    <row r="33" spans="1:24" ht="12.75">
      <c r="A33" t="s">
        <v>128</v>
      </c>
      <c r="B33">
        <v>10</v>
      </c>
      <c r="C33">
        <v>0.5</v>
      </c>
      <c r="D33" t="s">
        <v>137</v>
      </c>
      <c r="J33" t="s">
        <v>128</v>
      </c>
      <c r="K33">
        <f t="shared" si="8"/>
        <v>8</v>
      </c>
      <c r="L33">
        <f t="shared" si="9"/>
        <v>0.4</v>
      </c>
      <c r="M33" t="s">
        <v>137</v>
      </c>
      <c r="S33" t="s">
        <v>128</v>
      </c>
      <c r="T33">
        <f t="shared" si="10"/>
        <v>6.4</v>
      </c>
      <c r="U33">
        <f t="shared" si="11"/>
        <v>0.32000000000000006</v>
      </c>
      <c r="V33" t="s">
        <v>164</v>
      </c>
      <c r="W33" t="s">
        <v>156</v>
      </c>
      <c r="X33" t="s">
        <v>151</v>
      </c>
    </row>
    <row r="34" spans="1:24" ht="12.75">
      <c r="A34" t="s">
        <v>129</v>
      </c>
      <c r="B34">
        <v>50</v>
      </c>
      <c r="C34">
        <v>2.5</v>
      </c>
      <c r="D34" t="s">
        <v>144</v>
      </c>
      <c r="J34" t="s">
        <v>129</v>
      </c>
      <c r="K34">
        <f t="shared" si="8"/>
        <v>40</v>
      </c>
      <c r="L34">
        <f t="shared" si="9"/>
        <v>2</v>
      </c>
      <c r="M34" t="s">
        <v>144</v>
      </c>
      <c r="S34" t="s">
        <v>129</v>
      </c>
      <c r="T34">
        <f t="shared" si="10"/>
        <v>32</v>
      </c>
      <c r="U34">
        <f t="shared" si="11"/>
        <v>1.6</v>
      </c>
      <c r="V34" t="s">
        <v>174</v>
      </c>
      <c r="W34" t="s">
        <v>93</v>
      </c>
      <c r="X34" t="s">
        <v>167</v>
      </c>
    </row>
    <row r="35" spans="1:24" ht="13.5" thickBot="1">
      <c r="A35" s="38" t="s">
        <v>130</v>
      </c>
      <c r="B35" s="38">
        <v>40</v>
      </c>
      <c r="C35" s="38">
        <v>2</v>
      </c>
      <c r="D35" s="38" t="s">
        <v>7</v>
      </c>
      <c r="J35" s="38" t="s">
        <v>130</v>
      </c>
      <c r="K35" s="38">
        <f t="shared" si="8"/>
        <v>32</v>
      </c>
      <c r="L35" s="38">
        <f t="shared" si="9"/>
        <v>1.6</v>
      </c>
      <c r="M35" s="38" t="s">
        <v>7</v>
      </c>
      <c r="S35" s="38" t="s">
        <v>130</v>
      </c>
      <c r="T35" s="38">
        <f t="shared" si="10"/>
        <v>25.6</v>
      </c>
      <c r="U35" s="38">
        <f t="shared" si="11"/>
        <v>1.2800000000000002</v>
      </c>
      <c r="V35" s="38" t="s">
        <v>175</v>
      </c>
      <c r="W35" s="38" t="s">
        <v>93</v>
      </c>
      <c r="X35" s="38" t="s">
        <v>169</v>
      </c>
    </row>
    <row r="36" spans="2:22" ht="12.75">
      <c r="B36">
        <f>SUM(B29:B35)</f>
        <v>220</v>
      </c>
      <c r="C36">
        <f>SUM(C29:C35)</f>
        <v>11</v>
      </c>
      <c r="D36" s="39" t="s">
        <v>143</v>
      </c>
      <c r="K36">
        <f>SUM(K29:K35)</f>
        <v>176</v>
      </c>
      <c r="L36">
        <f>SUM(L29:L35)</f>
        <v>8.8</v>
      </c>
      <c r="M36" s="39" t="s">
        <v>143</v>
      </c>
      <c r="T36">
        <f>SUM(T29:T35)</f>
        <v>140.8</v>
      </c>
      <c r="U36">
        <f>SUM(U29:U35)</f>
        <v>7.040000000000002</v>
      </c>
      <c r="V36" s="39" t="s">
        <v>143</v>
      </c>
    </row>
    <row r="39" ht="12.75">
      <c r="T39" t="s">
        <v>177</v>
      </c>
    </row>
    <row r="40" spans="1:24" ht="12.75">
      <c r="A40" t="s">
        <v>188</v>
      </c>
      <c r="J40" t="s">
        <v>188</v>
      </c>
      <c r="T40" t="s">
        <v>131</v>
      </c>
      <c r="U40" t="s">
        <v>132</v>
      </c>
      <c r="V40" t="s">
        <v>133</v>
      </c>
      <c r="W40" t="s">
        <v>5</v>
      </c>
      <c r="X40" t="s">
        <v>149</v>
      </c>
    </row>
    <row r="41" spans="2:24" ht="12.75">
      <c r="B41" t="s">
        <v>181</v>
      </c>
      <c r="K41" t="s">
        <v>181</v>
      </c>
      <c r="S41" t="s">
        <v>124</v>
      </c>
      <c r="T41">
        <v>19.2</v>
      </c>
      <c r="U41">
        <v>0.96</v>
      </c>
      <c r="V41" t="s">
        <v>148</v>
      </c>
      <c r="W41" t="s">
        <v>89</v>
      </c>
      <c r="X41">
        <v>90</v>
      </c>
    </row>
    <row r="42" spans="2:24" ht="12.75">
      <c r="B42" t="s">
        <v>131</v>
      </c>
      <c r="C42" t="s">
        <v>132</v>
      </c>
      <c r="D42" t="s">
        <v>133</v>
      </c>
      <c r="K42" t="s">
        <v>131</v>
      </c>
      <c r="L42" t="s">
        <v>132</v>
      </c>
      <c r="M42" t="s">
        <v>133</v>
      </c>
      <c r="S42" t="s">
        <v>125</v>
      </c>
      <c r="T42">
        <v>12.8</v>
      </c>
      <c r="U42">
        <v>0.64</v>
      </c>
      <c r="V42" t="s">
        <v>170</v>
      </c>
      <c r="W42" t="s">
        <v>171</v>
      </c>
      <c r="X42" t="s">
        <v>172</v>
      </c>
    </row>
    <row r="43" spans="1:24" ht="12.75">
      <c r="A43" t="s">
        <v>124</v>
      </c>
      <c r="B43">
        <v>30</v>
      </c>
      <c r="C43">
        <v>1.5</v>
      </c>
      <c r="D43" t="s">
        <v>182</v>
      </c>
      <c r="J43" t="s">
        <v>124</v>
      </c>
      <c r="K43">
        <v>15</v>
      </c>
      <c r="L43">
        <v>1.5</v>
      </c>
      <c r="M43" t="s">
        <v>182</v>
      </c>
      <c r="S43" t="s">
        <v>126</v>
      </c>
      <c r="T43">
        <v>25.6</v>
      </c>
      <c r="U43">
        <v>1.28</v>
      </c>
      <c r="V43" t="s">
        <v>174</v>
      </c>
      <c r="W43" t="s">
        <v>173</v>
      </c>
      <c r="X43" t="s">
        <v>158</v>
      </c>
    </row>
    <row r="44" spans="1:24" ht="12.75">
      <c r="A44" t="s">
        <v>125</v>
      </c>
      <c r="B44">
        <v>25</v>
      </c>
      <c r="C44">
        <v>1.5</v>
      </c>
      <c r="D44" t="s">
        <v>183</v>
      </c>
      <c r="J44" t="s">
        <v>125</v>
      </c>
      <c r="K44">
        <v>15</v>
      </c>
      <c r="L44">
        <v>1.5</v>
      </c>
      <c r="M44" t="s">
        <v>183</v>
      </c>
      <c r="S44" t="s">
        <v>127</v>
      </c>
      <c r="T44">
        <v>19.2</v>
      </c>
      <c r="U44">
        <v>0.96</v>
      </c>
      <c r="V44" t="s">
        <v>164</v>
      </c>
      <c r="W44" t="s">
        <v>156</v>
      </c>
      <c r="X44" t="s">
        <v>151</v>
      </c>
    </row>
    <row r="45" spans="1:24" ht="12.75">
      <c r="A45" t="s">
        <v>126</v>
      </c>
      <c r="B45">
        <v>20</v>
      </c>
      <c r="C45">
        <v>1.5</v>
      </c>
      <c r="D45" t="s">
        <v>184</v>
      </c>
      <c r="J45" t="s">
        <v>126</v>
      </c>
      <c r="K45">
        <v>20</v>
      </c>
      <c r="L45">
        <v>1.5</v>
      </c>
      <c r="M45" t="s">
        <v>184</v>
      </c>
      <c r="S45" t="s">
        <v>128</v>
      </c>
      <c r="T45">
        <v>6.4</v>
      </c>
      <c r="U45">
        <v>0.32</v>
      </c>
      <c r="V45" t="s">
        <v>178</v>
      </c>
      <c r="W45" t="s">
        <v>156</v>
      </c>
      <c r="X45" t="s">
        <v>151</v>
      </c>
    </row>
    <row r="46" spans="1:24" ht="13.5" thickBot="1">
      <c r="A46" t="s">
        <v>127</v>
      </c>
      <c r="B46">
        <v>20</v>
      </c>
      <c r="C46">
        <v>1.5</v>
      </c>
      <c r="D46" t="s">
        <v>136</v>
      </c>
      <c r="J46" t="s">
        <v>127</v>
      </c>
      <c r="K46">
        <v>20</v>
      </c>
      <c r="L46">
        <v>1.5</v>
      </c>
      <c r="M46" t="s">
        <v>189</v>
      </c>
      <c r="S46" t="s">
        <v>129</v>
      </c>
      <c r="T46">
        <v>32</v>
      </c>
      <c r="U46">
        <v>1.6</v>
      </c>
      <c r="V46" t="s">
        <v>179</v>
      </c>
      <c r="W46" t="s">
        <v>93</v>
      </c>
      <c r="X46" s="38" t="s">
        <v>180</v>
      </c>
    </row>
    <row r="47" spans="1:24" ht="13.5" thickBot="1">
      <c r="A47" t="s">
        <v>128</v>
      </c>
      <c r="B47">
        <v>10</v>
      </c>
      <c r="C47">
        <v>0.5</v>
      </c>
      <c r="D47" t="s">
        <v>187</v>
      </c>
      <c r="J47" t="s">
        <v>128</v>
      </c>
      <c r="K47">
        <v>0</v>
      </c>
      <c r="L47">
        <v>0.5</v>
      </c>
      <c r="M47" t="s">
        <v>187</v>
      </c>
      <c r="S47" s="38" t="s">
        <v>130</v>
      </c>
      <c r="T47" s="38">
        <v>25.6</v>
      </c>
      <c r="U47" s="38">
        <v>1.28</v>
      </c>
      <c r="V47" s="38" t="s">
        <v>179</v>
      </c>
      <c r="W47" s="38" t="s">
        <v>93</v>
      </c>
      <c r="X47" s="38" t="s">
        <v>180</v>
      </c>
    </row>
    <row r="48" spans="1:22" ht="12.75">
      <c r="A48" t="s">
        <v>129</v>
      </c>
      <c r="B48">
        <v>35</v>
      </c>
      <c r="C48">
        <v>2</v>
      </c>
      <c r="D48" t="s">
        <v>185</v>
      </c>
      <c r="J48" t="s">
        <v>129</v>
      </c>
      <c r="K48">
        <v>35</v>
      </c>
      <c r="L48">
        <v>2</v>
      </c>
      <c r="M48" t="s">
        <v>185</v>
      </c>
      <c r="T48">
        <v>140.8</v>
      </c>
      <c r="U48">
        <v>7.04</v>
      </c>
      <c r="V48" t="s">
        <v>143</v>
      </c>
    </row>
    <row r="49" spans="1:13" ht="13.5" thickBot="1">
      <c r="A49" s="38" t="s">
        <v>130</v>
      </c>
      <c r="B49" s="38">
        <v>10</v>
      </c>
      <c r="C49" s="38">
        <v>0.5</v>
      </c>
      <c r="D49" s="38" t="s">
        <v>186</v>
      </c>
      <c r="J49" s="38" t="s">
        <v>130</v>
      </c>
      <c r="K49" s="38">
        <v>10</v>
      </c>
      <c r="L49" s="38">
        <v>0.5</v>
      </c>
      <c r="M49" s="38" t="s">
        <v>186</v>
      </c>
    </row>
    <row r="50" spans="2:13" ht="12.75">
      <c r="B50">
        <f>SUM(B43:B49)</f>
        <v>150</v>
      </c>
      <c r="C50">
        <f>SUM(C43:C49)</f>
        <v>9</v>
      </c>
      <c r="D50" s="39" t="s">
        <v>143</v>
      </c>
      <c r="K50">
        <f>SUM(K43:K49)</f>
        <v>115</v>
      </c>
      <c r="L50">
        <f>SUM(L43:L49)</f>
        <v>9</v>
      </c>
      <c r="M50" s="39" t="s">
        <v>143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Kirkwood Mountain Resort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 Reid</dc:creator>
  <cp:keywords/>
  <dc:description/>
  <cp:lastModifiedBy>Mel Maalouf</cp:lastModifiedBy>
  <cp:lastPrinted>2003-01-16T06:10:35Z</cp:lastPrinted>
  <dcterms:created xsi:type="dcterms:W3CDTF">2003-01-16T05:22:58Z</dcterms:created>
  <dcterms:modified xsi:type="dcterms:W3CDTF">2006-05-05T23:55:55Z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-92755202</vt:i4>
  </property>
  <property fmtid="{D5CDD505-2E9C-101B-9397-08002B2CF9AE}" pid="3" name="_EmailSubject">
    <vt:lpwstr>Race Team</vt:lpwstr>
  </property>
  <property fmtid="{D5CDD505-2E9C-101B-9397-08002B2CF9AE}" pid="4" name="_AuthorEmail">
    <vt:lpwstr>treid@volcano.net</vt:lpwstr>
  </property>
  <property fmtid="{D5CDD505-2E9C-101B-9397-08002B2CF9AE}" pid="5" name="_AuthorEmailDisplayName">
    <vt:lpwstr>Tony Reid</vt:lpwstr>
  </property>
</Properties>
</file>